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my\OneDrive\Documents - Puget Sound\qPCR\qPCR User Guides\Hand Calculation Guide\Data Analysis Sample\"/>
    </mc:Choice>
  </mc:AlternateContent>
  <bookViews>
    <workbookView xWindow="-6480" yWindow="420" windowWidth="25070" windowHeight="11670"/>
  </bookViews>
  <sheets>
    <sheet name="CNRQ Matrix" sheetId="1" r:id="rId1"/>
  </sheets>
  <calcPr calcId="152511"/>
</workbook>
</file>

<file path=xl/calcChain.xml><?xml version="1.0" encoding="utf-8"?>
<calcChain xmlns="http://schemas.openxmlformats.org/spreadsheetml/2006/main">
  <c r="AH22" i="1" l="1"/>
  <c r="AH21" i="1"/>
  <c r="AH20" i="1"/>
  <c r="AD22" i="1"/>
  <c r="AD21" i="1"/>
  <c r="AD20" i="1"/>
  <c r="L24" i="1" l="1"/>
  <c r="Q23" i="1" s="1"/>
  <c r="M24" i="1"/>
  <c r="L25" i="1"/>
  <c r="Q24" i="1" s="1"/>
  <c r="M25" i="1"/>
  <c r="L26" i="1"/>
  <c r="Q25" i="1" s="1"/>
  <c r="M26" i="1"/>
  <c r="L27" i="1"/>
  <c r="Q26" i="1" s="1"/>
  <c r="M27" i="1"/>
  <c r="L28" i="1"/>
  <c r="Q27" i="1" s="1"/>
  <c r="M28" i="1"/>
  <c r="L29" i="1"/>
  <c r="Q28" i="1" s="1"/>
  <c r="M29" i="1"/>
  <c r="L30" i="1"/>
  <c r="Q29" i="1" s="1"/>
  <c r="M30" i="1"/>
  <c r="L31" i="1"/>
  <c r="Q30" i="1" s="1"/>
  <c r="M31" i="1"/>
  <c r="L32" i="1"/>
  <c r="Q31" i="1" s="1"/>
  <c r="M32" i="1"/>
  <c r="L33" i="1"/>
  <c r="Q32" i="1" s="1"/>
  <c r="M33" i="1"/>
  <c r="L34" i="1"/>
  <c r="Q33" i="1" s="1"/>
  <c r="M34" i="1"/>
  <c r="L35" i="1"/>
  <c r="Q34" i="1" s="1"/>
  <c r="M35" i="1"/>
  <c r="L36" i="1"/>
  <c r="Q35" i="1" s="1"/>
  <c r="M36" i="1"/>
  <c r="L37" i="1"/>
  <c r="Q36" i="1" s="1"/>
  <c r="M37" i="1"/>
  <c r="L38" i="1"/>
  <c r="Q37" i="1" s="1"/>
  <c r="M38" i="1"/>
  <c r="L39" i="1"/>
  <c r="Q38" i="1" s="1"/>
  <c r="M39" i="1"/>
  <c r="L40" i="1"/>
  <c r="Q39" i="1" s="1"/>
  <c r="M40" i="1"/>
  <c r="L41" i="1"/>
  <c r="Q40" i="1" s="1"/>
  <c r="M41" i="1"/>
  <c r="L42" i="1"/>
  <c r="Q41" i="1" s="1"/>
  <c r="M42" i="1"/>
  <c r="L43" i="1"/>
  <c r="Q42" i="1" s="1"/>
  <c r="M43" i="1"/>
  <c r="L44" i="1"/>
  <c r="Q43" i="1" s="1"/>
  <c r="M44" i="1"/>
  <c r="L45" i="1"/>
  <c r="Q44" i="1" s="1"/>
  <c r="M45" i="1"/>
  <c r="L46" i="1"/>
  <c r="Q45" i="1" s="1"/>
  <c r="M46" i="1"/>
  <c r="L47" i="1"/>
  <c r="Q46" i="1" s="1"/>
  <c r="M47" i="1"/>
  <c r="L48" i="1"/>
  <c r="Q47" i="1" s="1"/>
  <c r="M48" i="1"/>
  <c r="L22" i="1"/>
  <c r="M22" i="1"/>
  <c r="AE20" i="1" l="1"/>
  <c r="Q22" i="1"/>
  <c r="AI22" i="1"/>
  <c r="AL49" i="1" s="1"/>
  <c r="AI21" i="1"/>
  <c r="AL44" i="1" s="1"/>
  <c r="AI20" i="1"/>
  <c r="AL38" i="1" s="1"/>
  <c r="AE21" i="1"/>
  <c r="AM39" i="1" l="1"/>
  <c r="AN39" i="1" s="1"/>
  <c r="AO39" i="1" s="1"/>
  <c r="AM44" i="1"/>
  <c r="AN44" i="1" s="1"/>
  <c r="AO44" i="1" s="1"/>
  <c r="AM45" i="1"/>
  <c r="AN45" i="1" s="1"/>
  <c r="AO45" i="1" s="1"/>
  <c r="AE22" i="1"/>
  <c r="AM50" i="1"/>
  <c r="AN50" i="1" s="1"/>
  <c r="AM49" i="1"/>
  <c r="AN49" i="1" s="1"/>
  <c r="AM38" i="1"/>
  <c r="AN38" i="1" s="1"/>
  <c r="AO38" i="1" s="1"/>
  <c r="AO49" i="1" l="1"/>
  <c r="AO50" i="1"/>
</calcChain>
</file>

<file path=xl/sharedStrings.xml><?xml version="1.0" encoding="utf-8"?>
<sst xmlns="http://schemas.openxmlformats.org/spreadsheetml/2006/main" count="201" uniqueCount="60">
  <si>
    <t>Samples</t>
  </si>
  <si>
    <t>A. are BR_A</t>
  </si>
  <si>
    <t>A. are BR_B</t>
  </si>
  <si>
    <t>A. are BR_C</t>
  </si>
  <si>
    <t>A. are BR_D</t>
  </si>
  <si>
    <t>A. are BR_E</t>
  </si>
  <si>
    <t>A. are BR_G</t>
  </si>
  <si>
    <t>A. are BR_H</t>
  </si>
  <si>
    <t>A. are BR_I</t>
  </si>
  <si>
    <t>A. are BR_J</t>
  </si>
  <si>
    <t>A. sue BR_A</t>
  </si>
  <si>
    <t>A. sue BR_B</t>
  </si>
  <si>
    <t>A. sue BR_C</t>
  </si>
  <si>
    <t>A. sue BR_D</t>
  </si>
  <si>
    <t>A. sue BR_E</t>
  </si>
  <si>
    <t>A. sue BR_G</t>
  </si>
  <si>
    <t>A. sue BR_H</t>
  </si>
  <si>
    <t>A. sue BR_I</t>
  </si>
  <si>
    <t>A. sue BR_J</t>
  </si>
  <si>
    <t>A. tha BR_A</t>
  </si>
  <si>
    <t>A. tha BR_B</t>
  </si>
  <si>
    <t>A. tha BR_C</t>
  </si>
  <si>
    <t>A. tha BR_D</t>
  </si>
  <si>
    <t>A. tha BR_E</t>
  </si>
  <si>
    <t>A. tha BR_G</t>
  </si>
  <si>
    <t>A. tha BR_H</t>
  </si>
  <si>
    <t>A. tha BR_I</t>
  </si>
  <si>
    <t>A. tha BR_J</t>
  </si>
  <si>
    <t xml:space="preserve">A. are </t>
  </si>
  <si>
    <t>A. sue</t>
  </si>
  <si>
    <t>A. thal</t>
  </si>
  <si>
    <t>CI</t>
  </si>
  <si>
    <t>A. Are</t>
  </si>
  <si>
    <t>n/a</t>
  </si>
  <si>
    <t>Error to Graph</t>
  </si>
  <si>
    <t>Genotype</t>
  </si>
  <si>
    <t>BioRep</t>
  </si>
  <si>
    <t>LDA1</t>
  </si>
  <si>
    <t>A. tha</t>
  </si>
  <si>
    <t>Expression</t>
  </si>
  <si>
    <t>Expression SEM</t>
  </si>
  <si>
    <t>Target</t>
  </si>
  <si>
    <t>Log10 Expression</t>
  </si>
  <si>
    <t>Log10 Expression SEM</t>
  </si>
  <si>
    <t>A</t>
  </si>
  <si>
    <t>B</t>
  </si>
  <si>
    <t>C</t>
  </si>
  <si>
    <t>D</t>
  </si>
  <si>
    <t>E</t>
  </si>
  <si>
    <t>F</t>
  </si>
  <si>
    <t>G</t>
  </si>
  <si>
    <t>H</t>
  </si>
  <si>
    <t>I</t>
  </si>
  <si>
    <t>AVG Log10 Expression</t>
  </si>
  <si>
    <t>Antilog Expression</t>
  </si>
  <si>
    <t>Log10 Std Dev</t>
  </si>
  <si>
    <t>Log10 SEM</t>
  </si>
  <si>
    <r>
      <t xml:space="preserve">Antilog </t>
    </r>
    <r>
      <rPr>
        <sz val="11"/>
        <color indexed="8"/>
        <rFont val="Calibri"/>
        <family val="2"/>
      </rPr>
      <t>CI</t>
    </r>
  </si>
  <si>
    <r>
      <t xml:space="preserve">Mean </t>
    </r>
    <r>
      <rPr>
        <sz val="11"/>
        <color indexed="8"/>
        <rFont val="Calibri"/>
        <family val="2"/>
      </rPr>
      <t>±</t>
    </r>
    <r>
      <rPr>
        <sz val="11"/>
        <color indexed="8"/>
        <rFont val="Calibri"/>
        <family val="2"/>
        <scheme val="minor"/>
      </rPr>
      <t>CI</t>
    </r>
  </si>
  <si>
    <t>Antilog CI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</si>
</sst>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4" x14ac:knownFonts="1">
    <font>
      <sz val="11"/>
      <color indexed="8"/>
      <name val="Calibri"/>
      <family val="2"/>
      <scheme val="minor"/>
    </font>
    <font>
      <sz val="11"/>
      <color indexed="8"/>
      <name val="Calibri"/>
      <family val="2"/>
    </font>
    <font>
      <u/>
      <sz val="11"/>
      <color theme="10"/>
      <name val="Calibri"/>
      <family val="2"/>
      <scheme val="minor"/>
    </font>
    <font>
      <b/>
      <sz val="11"/>
      <color indexed="8"/>
      <name val="Calibri"/>
      <family val="2"/>
      <scheme val="minor"/>
    </font>
  </fonts>
  <fills count="5">
    <fill>
      <patternFill patternType="none"/>
    </fill>
    <fill>
      <patternFill patternType="gray125"/>
    </fill>
    <fill>
      <patternFill patternType="solid">
        <fgColor theme="6"/>
        <bgColor indexed="64"/>
      </patternFill>
    </fill>
    <fill>
      <patternFill patternType="solid">
        <fgColor theme="7"/>
        <bgColor indexed="64"/>
      </patternFill>
    </fill>
    <fill>
      <patternFill patternType="solid">
        <fgColor theme="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 fillId="0" borderId="0" applyNumberFormat="0" applyFill="0" applyBorder="0" applyAlignment="0" applyProtection="0"/>
  </cellStyleXfs>
  <cellXfs count="43">
    <xf numFmtId="0" fontId="0" fillId="0" borderId="0" xfId="0"/>
    <xf numFmtId="0" fontId="0" fillId="0" borderId="0" xfId="0" applyAlignment="1">
      <alignment horizontal="left"/>
    </xf>
    <xf numFmtId="2" fontId="0" fillId="0" borderId="0" xfId="0" applyNumberFormat="1"/>
    <xf numFmtId="0" fontId="0" fillId="0" borderId="0" xfId="0" applyFill="1"/>
    <xf numFmtId="0" fontId="0" fillId="0" borderId="0" xfId="0" applyFill="1" applyAlignment="1">
      <alignment horizontal="left"/>
    </xf>
    <xf numFmtId="0" fontId="0" fillId="0" borderId="0" xfId="0" applyFill="1" applyAlignment="1">
      <alignment horizontal="right"/>
    </xf>
    <xf numFmtId="0" fontId="0" fillId="2" borderId="1" xfId="0" applyFill="1" applyBorder="1"/>
    <xf numFmtId="0" fontId="0" fillId="3" borderId="1" xfId="0" applyFill="1" applyBorder="1"/>
    <xf numFmtId="0" fontId="0" fillId="4" borderId="1" xfId="0" applyFill="1" applyBorder="1"/>
    <xf numFmtId="2" fontId="0" fillId="2" borderId="1" xfId="0" applyNumberFormat="1" applyFill="1" applyBorder="1"/>
    <xf numFmtId="2" fontId="0" fillId="3" borderId="1" xfId="0" applyNumberFormat="1" applyFill="1" applyBorder="1"/>
    <xf numFmtId="2" fontId="0" fillId="4" borderId="1" xfId="0" applyNumberFormat="1" applyFill="1" applyBorder="1"/>
    <xf numFmtId="164" fontId="0" fillId="4" borderId="1" xfId="0" applyNumberFormat="1" applyFill="1" applyBorder="1"/>
    <xf numFmtId="164" fontId="0" fillId="2" borderId="1" xfId="0" applyNumberFormat="1" applyFill="1" applyBorder="1"/>
    <xf numFmtId="164" fontId="0" fillId="2" borderId="1" xfId="0" applyNumberFormat="1" applyFill="1" applyBorder="1" applyAlignment="1">
      <alignment horizontal="right"/>
    </xf>
    <xf numFmtId="164" fontId="0" fillId="3" borderId="1" xfId="0" applyNumberFormat="1" applyFill="1" applyBorder="1"/>
    <xf numFmtId="164" fontId="0" fillId="0" borderId="0" xfId="0" applyNumberFormat="1"/>
    <xf numFmtId="2" fontId="0" fillId="4" borderId="1" xfId="0" applyNumberFormat="1" applyFill="1" applyBorder="1" applyAlignment="1">
      <alignment horizontal="right"/>
    </xf>
    <xf numFmtId="2" fontId="0" fillId="3" borderId="1" xfId="0" applyNumberFormat="1" applyFill="1" applyBorder="1" applyAlignment="1">
      <alignment horizontal="right"/>
    </xf>
    <xf numFmtId="2" fontId="0" fillId="2" borderId="1" xfId="0" applyNumberFormat="1" applyFill="1" applyBorder="1" applyAlignment="1">
      <alignment horizontal="right"/>
    </xf>
    <xf numFmtId="164" fontId="0" fillId="3" borderId="1" xfId="0" applyNumberFormat="1" applyFill="1" applyBorder="1" applyAlignment="1">
      <alignment horizontal="right"/>
    </xf>
    <xf numFmtId="164" fontId="0" fillId="4" borderId="1" xfId="0" applyNumberFormat="1" applyFill="1" applyBorder="1" applyAlignment="1">
      <alignment horizontal="right"/>
    </xf>
    <xf numFmtId="164" fontId="0" fillId="0" borderId="0" xfId="0" applyNumberFormat="1" applyFill="1" applyBorder="1" applyAlignment="1">
      <alignment horizontal="right"/>
    </xf>
    <xf numFmtId="164" fontId="0" fillId="0" borderId="0" xfId="0" applyNumberFormat="1" applyFill="1" applyBorder="1"/>
    <xf numFmtId="1" fontId="0" fillId="2" borderId="1" xfId="0" applyNumberFormat="1" applyFill="1" applyBorder="1" applyAlignment="1">
      <alignment horizontal="right"/>
    </xf>
    <xf numFmtId="0" fontId="0" fillId="3" borderId="1" xfId="0" applyFill="1" applyBorder="1" applyAlignment="1">
      <alignment horizontal="left"/>
    </xf>
    <xf numFmtId="0" fontId="0" fillId="4" borderId="1" xfId="0" applyFill="1" applyBorder="1" applyAlignment="1">
      <alignment horizontal="left"/>
    </xf>
    <xf numFmtId="164" fontId="0" fillId="0" borderId="0" xfId="0" applyNumberFormat="1" applyFill="1" applyBorder="1" applyAlignment="1">
      <alignment horizontal="left"/>
    </xf>
    <xf numFmtId="0" fontId="2" fillId="0" borderId="0" xfId="1"/>
    <xf numFmtId="164" fontId="3" fillId="0" borderId="0" xfId="0" applyNumberFormat="1" applyFont="1" applyFill="1" applyBorder="1"/>
    <xf numFmtId="164" fontId="2" fillId="0" borderId="0" xfId="1" applyNumberFormat="1" applyFill="1" applyBorder="1"/>
    <xf numFmtId="2" fontId="0" fillId="3" borderId="2" xfId="0" applyNumberFormat="1" applyFill="1" applyBorder="1" applyAlignment="1">
      <alignment horizontal="right"/>
    </xf>
    <xf numFmtId="0" fontId="0" fillId="2" borderId="1" xfId="0" applyFill="1" applyBorder="1" applyAlignment="1">
      <alignment horizontal="left"/>
    </xf>
    <xf numFmtId="164" fontId="0" fillId="0" borderId="0" xfId="0" applyNumberFormat="1" applyFont="1" applyFill="1" applyBorder="1"/>
    <xf numFmtId="1" fontId="0" fillId="3" borderId="1" xfId="0" applyNumberFormat="1" applyFill="1" applyBorder="1" applyAlignment="1">
      <alignment horizontal="right"/>
    </xf>
    <xf numFmtId="1" fontId="0" fillId="4" borderId="1" xfId="0" applyNumberFormat="1" applyFill="1" applyBorder="1" applyAlignment="1">
      <alignment horizontal="right"/>
    </xf>
    <xf numFmtId="0" fontId="0" fillId="0" borderId="0" xfId="0" applyFill="1" applyBorder="1"/>
    <xf numFmtId="0" fontId="0" fillId="2" borderId="3" xfId="0" applyFill="1" applyBorder="1"/>
    <xf numFmtId="0" fontId="0" fillId="3" borderId="0" xfId="0" applyFill="1"/>
    <xf numFmtId="0" fontId="0" fillId="4" borderId="3" xfId="0" applyFill="1" applyBorder="1"/>
    <xf numFmtId="2" fontId="0" fillId="4" borderId="2" xfId="0" applyNumberFormat="1" applyFill="1" applyBorder="1"/>
    <xf numFmtId="2" fontId="0" fillId="4" borderId="4" xfId="0" applyNumberFormat="1" applyFill="1" applyBorder="1"/>
    <xf numFmtId="0" fontId="0" fillId="4" borderId="5" xfId="0"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LDA1</c:v>
          </c:tx>
          <c:invertIfNegative val="0"/>
          <c:dPt>
            <c:idx val="0"/>
            <c:invertIfNegative val="0"/>
            <c:bubble3D val="0"/>
            <c:spPr>
              <a:solidFill>
                <a:schemeClr val="accent3"/>
              </a:solidFill>
            </c:spPr>
          </c:dPt>
          <c:dPt>
            <c:idx val="1"/>
            <c:invertIfNegative val="0"/>
            <c:bubble3D val="0"/>
            <c:spPr>
              <a:solidFill>
                <a:schemeClr val="accent4"/>
              </a:solidFill>
            </c:spPr>
          </c:dPt>
          <c:dPt>
            <c:idx val="2"/>
            <c:invertIfNegative val="0"/>
            <c:bubble3D val="0"/>
            <c:spPr>
              <a:solidFill>
                <a:schemeClr val="accent6"/>
              </a:solidFill>
            </c:spPr>
          </c:dPt>
          <c:errBars>
            <c:errBarType val="both"/>
            <c:errValType val="cust"/>
            <c:noEndCap val="0"/>
            <c:plus>
              <c:numRef>
                <c:f>('CNRQ Matrix'!$AO$39,'CNRQ Matrix'!$AO$45,'CNRQ Matrix'!$AO$50)</c:f>
                <c:numCache>
                  <c:formatCode>General</c:formatCode>
                  <c:ptCount val="3"/>
                  <c:pt idx="0">
                    <c:v>0.68038533710792626</c:v>
                  </c:pt>
                  <c:pt idx="1">
                    <c:v>9.4834399460780787</c:v>
                  </c:pt>
                  <c:pt idx="2">
                    <c:v>13.811607058695955</c:v>
                  </c:pt>
                </c:numCache>
              </c:numRef>
            </c:plus>
            <c:minus>
              <c:numRef>
                <c:f>('CNRQ Matrix'!$AO$38,'CNRQ Matrix'!$AO$44,'CNRQ Matrix'!$AO$49)</c:f>
                <c:numCache>
                  <c:formatCode>General</c:formatCode>
                  <c:ptCount val="3"/>
                  <c:pt idx="0">
                    <c:v>0.40489840162430968</c:v>
                  </c:pt>
                  <c:pt idx="1">
                    <c:v>8.2843446937009944</c:v>
                  </c:pt>
                  <c:pt idx="2">
                    <c:v>11.608976404561226</c:v>
                  </c:pt>
                </c:numCache>
              </c:numRef>
            </c:minus>
          </c:errBars>
          <c:cat>
            <c:strRef>
              <c:f>('CNRQ Matrix'!$AK$37,'CNRQ Matrix'!$AK$43,'CNRQ Matrix'!$AK$48)</c:f>
              <c:strCache>
                <c:ptCount val="3"/>
                <c:pt idx="0">
                  <c:v>A. Are</c:v>
                </c:pt>
                <c:pt idx="1">
                  <c:v>A. sue</c:v>
                </c:pt>
                <c:pt idx="2">
                  <c:v>A. thal</c:v>
                </c:pt>
              </c:strCache>
            </c:strRef>
          </c:cat>
          <c:val>
            <c:numRef>
              <c:f>'CNRQ Matrix'!$AE$20:$AE$22</c:f>
              <c:numCache>
                <c:formatCode>0.00</c:formatCode>
                <c:ptCount val="3"/>
                <c:pt idx="0">
                  <c:v>0.99999999999999978</c:v>
                </c:pt>
                <c:pt idx="1">
                  <c:v>65.51946998337479</c:v>
                </c:pt>
                <c:pt idx="2">
                  <c:v>72.794147376680826</c:v>
                </c:pt>
              </c:numCache>
            </c:numRef>
          </c:val>
        </c:ser>
        <c:dLbls>
          <c:showLegendKey val="0"/>
          <c:showVal val="0"/>
          <c:showCatName val="0"/>
          <c:showSerName val="0"/>
          <c:showPercent val="0"/>
          <c:showBubbleSize val="0"/>
        </c:dLbls>
        <c:gapWidth val="150"/>
        <c:axId val="296124440"/>
        <c:axId val="296125616"/>
      </c:barChart>
      <c:catAx>
        <c:axId val="296124440"/>
        <c:scaling>
          <c:orientation val="minMax"/>
        </c:scaling>
        <c:delete val="0"/>
        <c:axPos val="b"/>
        <c:title>
          <c:tx>
            <c:rich>
              <a:bodyPr/>
              <a:lstStyle/>
              <a:p>
                <a:pPr>
                  <a:defRPr/>
                </a:pPr>
                <a:r>
                  <a:rPr lang="en-US"/>
                  <a:t>Genotype</a:t>
                </a:r>
              </a:p>
            </c:rich>
          </c:tx>
          <c:layout/>
          <c:overlay val="0"/>
        </c:title>
        <c:numFmt formatCode="General" sourceLinked="0"/>
        <c:majorTickMark val="out"/>
        <c:minorTickMark val="none"/>
        <c:tickLblPos val="nextTo"/>
        <c:crossAx val="296125616"/>
        <c:crosses val="autoZero"/>
        <c:auto val="1"/>
        <c:lblAlgn val="ctr"/>
        <c:lblOffset val="100"/>
        <c:noMultiLvlLbl val="0"/>
      </c:catAx>
      <c:valAx>
        <c:axId val="296125616"/>
        <c:scaling>
          <c:orientation val="minMax"/>
        </c:scaling>
        <c:delete val="0"/>
        <c:axPos val="l"/>
        <c:majorGridlines/>
        <c:title>
          <c:tx>
            <c:rich>
              <a:bodyPr rot="-5400000" vert="horz"/>
              <a:lstStyle/>
              <a:p>
                <a:pPr>
                  <a:defRPr/>
                </a:pPr>
                <a:r>
                  <a:rPr lang="en-US"/>
                  <a:t>LDA1 Calibrated Normalized Relative Expression</a:t>
                </a:r>
              </a:p>
            </c:rich>
          </c:tx>
          <c:layout/>
          <c:overlay val="0"/>
        </c:title>
        <c:numFmt formatCode="0" sourceLinked="0"/>
        <c:majorTickMark val="out"/>
        <c:minorTickMark val="none"/>
        <c:tickLblPos val="nextTo"/>
        <c:crossAx val="296124440"/>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emf"/><Relationship Id="rId1" Type="http://schemas.openxmlformats.org/officeDocument/2006/relationships/chart" Target="../charts/chart1.xml"/><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400050</xdr:colOff>
      <xdr:row>1</xdr:row>
      <xdr:rowOff>9524</xdr:rowOff>
    </xdr:from>
    <xdr:to>
      <xdr:col>2</xdr:col>
      <xdr:colOff>676275</xdr:colOff>
      <xdr:row>5</xdr:row>
      <xdr:rowOff>180975</xdr:rowOff>
    </xdr:to>
    <xdr:sp macro="" textlink="">
      <xdr:nvSpPr>
        <xdr:cNvPr id="2" name="Rectangle 1"/>
        <xdr:cNvSpPr/>
      </xdr:nvSpPr>
      <xdr:spPr>
        <a:xfrm>
          <a:off x="1362075" y="200024"/>
          <a:ext cx="1343025" cy="93345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7200"/>
            <a:t>1</a:t>
          </a:r>
        </a:p>
      </xdr:txBody>
    </xdr:sp>
    <xdr:clientData/>
  </xdr:twoCellAnchor>
  <xdr:twoCellAnchor>
    <xdr:from>
      <xdr:col>5</xdr:col>
      <xdr:colOff>276224</xdr:colOff>
      <xdr:row>1</xdr:row>
      <xdr:rowOff>10287</xdr:rowOff>
    </xdr:from>
    <xdr:to>
      <xdr:col>7</xdr:col>
      <xdr:colOff>153542</xdr:colOff>
      <xdr:row>5</xdr:row>
      <xdr:rowOff>180975</xdr:rowOff>
    </xdr:to>
    <xdr:sp macro="" textlink="">
      <xdr:nvSpPr>
        <xdr:cNvPr id="3" name="Rectangle 2"/>
        <xdr:cNvSpPr/>
      </xdr:nvSpPr>
      <xdr:spPr>
        <a:xfrm>
          <a:off x="5076824" y="200787"/>
          <a:ext cx="1344168" cy="93268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7200"/>
            <a:t>2</a:t>
          </a:r>
        </a:p>
      </xdr:txBody>
    </xdr:sp>
    <xdr:clientData/>
  </xdr:twoCellAnchor>
  <xdr:twoCellAnchor>
    <xdr:from>
      <xdr:col>29</xdr:col>
      <xdr:colOff>270510</xdr:colOff>
      <xdr:row>1</xdr:row>
      <xdr:rowOff>10287</xdr:rowOff>
    </xdr:from>
    <xdr:to>
      <xdr:col>30</xdr:col>
      <xdr:colOff>250190</xdr:colOff>
      <xdr:row>5</xdr:row>
      <xdr:rowOff>180975</xdr:rowOff>
    </xdr:to>
    <xdr:sp macro="" textlink="">
      <xdr:nvSpPr>
        <xdr:cNvPr id="5" name="Rectangle 4"/>
        <xdr:cNvSpPr/>
      </xdr:nvSpPr>
      <xdr:spPr>
        <a:xfrm>
          <a:off x="21904960" y="194437"/>
          <a:ext cx="1325880" cy="90728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7200"/>
            <a:t>6</a:t>
          </a:r>
        </a:p>
      </xdr:txBody>
    </xdr:sp>
    <xdr:clientData/>
  </xdr:twoCellAnchor>
  <xdr:twoCellAnchor>
    <xdr:from>
      <xdr:col>10</xdr:col>
      <xdr:colOff>747713</xdr:colOff>
      <xdr:row>1</xdr:row>
      <xdr:rowOff>10287</xdr:rowOff>
    </xdr:from>
    <xdr:to>
      <xdr:col>12</xdr:col>
      <xdr:colOff>176213</xdr:colOff>
      <xdr:row>5</xdr:row>
      <xdr:rowOff>180975</xdr:rowOff>
    </xdr:to>
    <xdr:sp macro="" textlink="">
      <xdr:nvSpPr>
        <xdr:cNvPr id="6" name="Rectangle 5"/>
        <xdr:cNvSpPr/>
      </xdr:nvSpPr>
      <xdr:spPr>
        <a:xfrm>
          <a:off x="9377363" y="200787"/>
          <a:ext cx="1266825" cy="93268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7200"/>
            <a:t>3</a:t>
          </a:r>
        </a:p>
      </xdr:txBody>
    </xdr:sp>
    <xdr:clientData/>
  </xdr:twoCellAnchor>
  <xdr:twoCellAnchor>
    <xdr:from>
      <xdr:col>32</xdr:col>
      <xdr:colOff>366712</xdr:colOff>
      <xdr:row>1</xdr:row>
      <xdr:rowOff>12319</xdr:rowOff>
    </xdr:from>
    <xdr:to>
      <xdr:col>34</xdr:col>
      <xdr:colOff>327342</xdr:colOff>
      <xdr:row>6</xdr:row>
      <xdr:rowOff>10433</xdr:rowOff>
    </xdr:to>
    <xdr:sp macro="" textlink="">
      <xdr:nvSpPr>
        <xdr:cNvPr id="7" name="Rectangle 6"/>
        <xdr:cNvSpPr/>
      </xdr:nvSpPr>
      <xdr:spPr>
        <a:xfrm>
          <a:off x="24807732" y="193748"/>
          <a:ext cx="1321345" cy="90525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7200"/>
            <a:t>7</a:t>
          </a:r>
        </a:p>
      </xdr:txBody>
    </xdr:sp>
    <xdr:clientData/>
  </xdr:twoCellAnchor>
  <xdr:twoCellAnchor>
    <xdr:from>
      <xdr:col>38</xdr:col>
      <xdr:colOff>66397</xdr:colOff>
      <xdr:row>1</xdr:row>
      <xdr:rowOff>12319</xdr:rowOff>
    </xdr:from>
    <xdr:to>
      <xdr:col>39</xdr:col>
      <xdr:colOff>440296</xdr:colOff>
      <xdr:row>6</xdr:row>
      <xdr:rowOff>10433</xdr:rowOff>
    </xdr:to>
    <xdr:sp macro="" textlink="">
      <xdr:nvSpPr>
        <xdr:cNvPr id="8" name="Rectangle 7"/>
        <xdr:cNvSpPr/>
      </xdr:nvSpPr>
      <xdr:spPr>
        <a:xfrm>
          <a:off x="28531644" y="192628"/>
          <a:ext cx="1306800" cy="89965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7200"/>
            <a:t>8</a:t>
          </a:r>
        </a:p>
      </xdr:txBody>
    </xdr:sp>
    <xdr:clientData/>
  </xdr:twoCellAnchor>
  <xdr:twoCellAnchor>
    <xdr:from>
      <xdr:col>36</xdr:col>
      <xdr:colOff>6542</xdr:colOff>
      <xdr:row>7</xdr:row>
      <xdr:rowOff>6479</xdr:rowOff>
    </xdr:from>
    <xdr:to>
      <xdr:col>40</xdr:col>
      <xdr:colOff>971491</xdr:colOff>
      <xdr:row>35</xdr:row>
      <xdr:rowOff>6545</xdr:rowOff>
    </xdr:to>
    <xdr:sp macro="" textlink="">
      <xdr:nvSpPr>
        <xdr:cNvPr id="9" name="TextBox 8"/>
        <xdr:cNvSpPr txBox="1"/>
      </xdr:nvSpPr>
      <xdr:spPr>
        <a:xfrm>
          <a:off x="27206800" y="1289572"/>
          <a:ext cx="3995928" cy="5132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It’s a good practice to add error bars to calculated results. When calculating the average of all samples in a group, the most useful measure of uncertainty is the confidence interval.</a:t>
          </a:r>
          <a:endParaRPr lang="en-US" sz="1100" b="0" i="0" u="none" strike="noStrike">
            <a:solidFill>
              <a:schemeClr val="dk1"/>
            </a:solidFill>
            <a:effectLst/>
            <a:latin typeface="+mn-lt"/>
            <a:ea typeface="+mn-ea"/>
            <a:cs typeface="+mn-cs"/>
          </a:endParaRP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The formula for calculating the confidence  is represented by the "CI" and "Mean ± CI" columns in the table below. THe formula for the confidence interval</a:t>
          </a:r>
          <a:r>
            <a:rPr lang="en-US" sz="1100" b="0" i="0" u="none" strike="noStrike" baseline="0">
              <a:solidFill>
                <a:schemeClr val="dk1"/>
              </a:solidFill>
              <a:effectLst/>
              <a:latin typeface="+mn-lt"/>
              <a:ea typeface="+mn-ea"/>
              <a:cs typeface="+mn-cs"/>
            </a:rPr>
            <a:t> is:</a:t>
          </a:r>
        </a:p>
        <a:p>
          <a:endParaRPr lang="en-US" sz="1100" b="0" i="0" u="none" strike="noStrike" baseline="0">
            <a:solidFill>
              <a:schemeClr val="dk1"/>
            </a:solidFill>
            <a:effectLst/>
            <a:latin typeface="+mn-lt"/>
            <a:ea typeface="+mn-ea"/>
            <a:cs typeface="+mn-cs"/>
          </a:endParaRPr>
        </a:p>
        <a:p>
          <a:endParaRPr lang="en-US" sz="1100" b="0" i="0" u="none" strike="noStrike">
            <a:solidFill>
              <a:schemeClr val="dk1"/>
            </a:solidFill>
            <a:effectLst/>
            <a:latin typeface="+mn-lt"/>
            <a:ea typeface="+mn-ea"/>
            <a:cs typeface="+mn-cs"/>
          </a:endParaRPr>
        </a:p>
        <a:p>
          <a:endParaRPr lang="en-US" sz="1100" b="0" i="0" u="none" strike="noStrike">
            <a:solidFill>
              <a:schemeClr val="dk1"/>
            </a:solidFill>
            <a:effectLst/>
            <a:latin typeface="+mn-lt"/>
            <a:ea typeface="+mn-ea"/>
            <a:cs typeface="+mn-cs"/>
          </a:endParaRPr>
        </a:p>
        <a:p>
          <a:endParaRPr lang="en-US" sz="1100" b="0" i="0" u="none" strike="noStrike">
            <a:solidFill>
              <a:schemeClr val="dk1"/>
            </a:solidFill>
            <a:effectLst/>
            <a:latin typeface="+mn-lt"/>
            <a:ea typeface="+mn-ea"/>
            <a:cs typeface="+mn-cs"/>
          </a:endParaRPr>
        </a:p>
        <a:p>
          <a:endParaRPr lang="en-US" sz="1100" b="0" i="0" u="none" strike="noStrike">
            <a:solidFill>
              <a:schemeClr val="dk1"/>
            </a:solidFill>
            <a:effectLst/>
            <a:latin typeface="+mn-lt"/>
            <a:ea typeface="+mn-ea"/>
            <a:cs typeface="+mn-cs"/>
          </a:endParaRPr>
        </a:p>
        <a:p>
          <a:endParaRPr lang="en-US" sz="1100" b="0" i="0" u="none" strike="noStrike">
            <a:solidFill>
              <a:schemeClr val="dk1"/>
            </a:solidFill>
            <a:effectLst/>
            <a:latin typeface="+mn-lt"/>
            <a:ea typeface="+mn-ea"/>
            <a:cs typeface="+mn-cs"/>
          </a:endParaRP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Critical values measure</a:t>
          </a:r>
          <a:r>
            <a:rPr lang="en-US" sz="1100" b="0" i="0" u="none" strike="noStrike" baseline="0">
              <a:solidFill>
                <a:schemeClr val="dk1"/>
              </a:solidFill>
              <a:effectLst/>
              <a:latin typeface="+mn-lt"/>
              <a:ea typeface="+mn-ea"/>
              <a:cs typeface="+mn-cs"/>
            </a:rPr>
            <a:t> the theorhetical numb er of standard errors to be added and subtracted in order to achieve your desired confidence level. You must use the t-disribution table when working problems with small samples sizes (n&lt;30). You can use the Normal distribution, or Z value, with large samples sizes. </a:t>
          </a:r>
          <a:endParaRPr lang="en-US" sz="1100" b="0" i="0" u="none" strike="noStrike">
            <a:solidFill>
              <a:schemeClr val="dk1"/>
            </a:solidFill>
            <a:effectLst/>
            <a:latin typeface="+mn-lt"/>
            <a:ea typeface="+mn-ea"/>
            <a:cs typeface="+mn-cs"/>
          </a:endParaRPr>
        </a:p>
        <a:p>
          <a:endParaRPr lang="en-US" sz="1100" b="0" i="0" u="none" strike="noStrike">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T distribution</a:t>
          </a:r>
          <a:r>
            <a:rPr lang="en-US" sz="1100" b="0" i="0" baseline="0">
              <a:solidFill>
                <a:schemeClr val="dk1"/>
              </a:solidFill>
              <a:effectLst/>
              <a:latin typeface="+mn-lt"/>
              <a:ea typeface="+mn-ea"/>
              <a:cs typeface="+mn-cs"/>
            </a:rPr>
            <a:t> critical values table: http://www.stat.tamu.edu/~lzhou/stat302/T-Table.pdf</a:t>
          </a:r>
          <a:endParaRPr lang="en-US">
            <a:effectLst/>
          </a:endParaRP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After</a:t>
          </a:r>
          <a:r>
            <a:rPr lang="en-US" sz="1100" b="0" i="0" u="none" strike="noStrike" baseline="0">
              <a:solidFill>
                <a:schemeClr val="dk1"/>
              </a:solidFill>
              <a:effectLst/>
              <a:latin typeface="+mn-lt"/>
              <a:ea typeface="+mn-ea"/>
              <a:cs typeface="+mn-cs"/>
            </a:rPr>
            <a:t> completing the "Mean ± CI" column you will need to take the antilog of those values to get back to the linear scale.</a:t>
          </a:r>
        </a:p>
        <a:p>
          <a:endParaRPr lang="en-US" sz="1100" b="0" i="0" u="none" strike="noStrike" baseline="0">
            <a:solidFill>
              <a:schemeClr val="dk1"/>
            </a:solidFill>
            <a:effectLst/>
            <a:latin typeface="+mn-lt"/>
            <a:ea typeface="+mn-ea"/>
            <a:cs typeface="+mn-cs"/>
          </a:endParaRPr>
        </a:p>
        <a:p>
          <a:r>
            <a:rPr lang="en-US" sz="1100" b="0" i="0" u="none" strike="noStrike" baseline="0">
              <a:solidFill>
                <a:schemeClr val="dk1"/>
              </a:solidFill>
              <a:effectLst/>
              <a:latin typeface="+mn-lt"/>
              <a:ea typeface="+mn-ea"/>
              <a:cs typeface="+mn-cs"/>
            </a:rPr>
            <a:t>You need to to one last calculation for the error to appear correctly on your graph:</a:t>
          </a:r>
        </a:p>
        <a:p>
          <a:r>
            <a:rPr lang="en-US" sz="1100" b="0" i="0" u="none" strike="noStrike" baseline="0">
              <a:solidFill>
                <a:schemeClr val="dk1"/>
              </a:solidFill>
              <a:effectLst/>
              <a:latin typeface="+mn-lt"/>
              <a:ea typeface="+mn-ea"/>
              <a:cs typeface="+mn-cs"/>
            </a:rPr>
            <a:t>Negative Error Value = Antilog Expression in step 6 - Antilog CI</a:t>
          </a:r>
        </a:p>
        <a:p>
          <a:r>
            <a:rPr lang="en-US" sz="1100" b="0" i="0" u="none" strike="noStrike" baseline="0">
              <a:solidFill>
                <a:schemeClr val="dk1"/>
              </a:solidFill>
              <a:effectLst/>
              <a:latin typeface="+mn-lt"/>
              <a:ea typeface="+mn-ea"/>
              <a:cs typeface="+mn-cs"/>
            </a:rPr>
            <a:t>Postivie Error Value = Antilog CI - Antilog Expression in step 6</a:t>
          </a:r>
          <a:endParaRPr lang="en-US" sz="1100" b="0" i="0" u="none" strike="noStrike">
            <a:solidFill>
              <a:schemeClr val="dk1"/>
            </a:solidFill>
            <a:effectLst/>
            <a:latin typeface="+mn-lt"/>
            <a:ea typeface="+mn-ea"/>
            <a:cs typeface="+mn-cs"/>
          </a:endParaRPr>
        </a:p>
        <a:p>
          <a:endParaRPr lang="en-US" sz="1100" b="0" i="0" u="none" strike="noStrike">
            <a:solidFill>
              <a:schemeClr val="dk1"/>
            </a:solidFill>
            <a:effectLst/>
            <a:latin typeface="+mn-lt"/>
            <a:ea typeface="+mn-ea"/>
            <a:cs typeface="+mn-cs"/>
          </a:endParaRPr>
        </a:p>
        <a:p>
          <a:endParaRPr lang="en-US" sz="1100" b="0" i="0" u="none" strike="noStrike">
            <a:solidFill>
              <a:schemeClr val="dk1"/>
            </a:solidFill>
            <a:effectLst/>
            <a:latin typeface="+mn-lt"/>
            <a:ea typeface="+mn-ea"/>
            <a:cs typeface="+mn-cs"/>
          </a:endParaRPr>
        </a:p>
      </xdr:txBody>
    </xdr:sp>
    <xdr:clientData/>
  </xdr:twoCellAnchor>
  <xdr:twoCellAnchor>
    <xdr:from>
      <xdr:col>14</xdr:col>
      <xdr:colOff>469391</xdr:colOff>
      <xdr:row>1</xdr:row>
      <xdr:rowOff>10287</xdr:rowOff>
    </xdr:from>
    <xdr:to>
      <xdr:col>16</xdr:col>
      <xdr:colOff>644397</xdr:colOff>
      <xdr:row>5</xdr:row>
      <xdr:rowOff>180975</xdr:rowOff>
    </xdr:to>
    <xdr:sp macro="" textlink="">
      <xdr:nvSpPr>
        <xdr:cNvPr id="12" name="Rectangle 11"/>
        <xdr:cNvSpPr/>
      </xdr:nvSpPr>
      <xdr:spPr>
        <a:xfrm>
          <a:off x="13575791" y="194437"/>
          <a:ext cx="1362456" cy="90728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7200"/>
            <a:t>4</a:t>
          </a:r>
        </a:p>
      </xdr:txBody>
    </xdr:sp>
    <xdr:clientData/>
  </xdr:twoCellAnchor>
  <xdr:twoCellAnchor>
    <xdr:from>
      <xdr:col>21</xdr:col>
      <xdr:colOff>93155</xdr:colOff>
      <xdr:row>1</xdr:row>
      <xdr:rowOff>10287</xdr:rowOff>
    </xdr:from>
    <xdr:to>
      <xdr:col>23</xdr:col>
      <xdr:colOff>403035</xdr:colOff>
      <xdr:row>5</xdr:row>
      <xdr:rowOff>180975</xdr:rowOff>
    </xdr:to>
    <xdr:sp macro="" textlink="">
      <xdr:nvSpPr>
        <xdr:cNvPr id="13" name="Rectangle 12"/>
        <xdr:cNvSpPr/>
      </xdr:nvSpPr>
      <xdr:spPr>
        <a:xfrm>
          <a:off x="17549305" y="194437"/>
          <a:ext cx="1325880" cy="90728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7200"/>
            <a:t>5</a:t>
          </a:r>
        </a:p>
      </xdr:txBody>
    </xdr:sp>
    <xdr:clientData/>
  </xdr:twoCellAnchor>
  <xdr:twoCellAnchor>
    <xdr:from>
      <xdr:col>42</xdr:col>
      <xdr:colOff>3042</xdr:colOff>
      <xdr:row>16</xdr:row>
      <xdr:rowOff>178720</xdr:rowOff>
    </xdr:from>
    <xdr:to>
      <xdr:col>49</xdr:col>
      <xdr:colOff>183533</xdr:colOff>
      <xdr:row>31</xdr:row>
      <xdr:rowOff>74611</xdr:rowOff>
    </xdr:to>
    <xdr:grpSp>
      <xdr:nvGrpSpPr>
        <xdr:cNvPr id="26" name="Group 25"/>
        <xdr:cNvGrpSpPr/>
      </xdr:nvGrpSpPr>
      <xdr:grpSpPr>
        <a:xfrm>
          <a:off x="31792240" y="3063658"/>
          <a:ext cx="4790120" cy="2600521"/>
          <a:chOff x="31630750" y="3082617"/>
          <a:chExt cx="4773321" cy="2616200"/>
        </a:xfrm>
      </xdr:grpSpPr>
      <xdr:graphicFrame macro="">
        <xdr:nvGraphicFramePr>
          <xdr:cNvPr id="11" name="Chart 10"/>
          <xdr:cNvGraphicFramePr/>
        </xdr:nvGraphicFramePr>
        <xdr:xfrm>
          <a:off x="31630750" y="3082617"/>
          <a:ext cx="4773321" cy="261620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10" name="TextBox 9"/>
          <xdr:cNvSpPr txBox="1"/>
        </xdr:nvSpPr>
        <xdr:spPr>
          <a:xfrm>
            <a:off x="32850021" y="4876130"/>
            <a:ext cx="352425" cy="2961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a:t>
            </a:r>
          </a:p>
        </xdr:txBody>
      </xdr:sp>
      <xdr:sp macro="" textlink="">
        <xdr:nvSpPr>
          <xdr:cNvPr id="17" name="TextBox 16"/>
          <xdr:cNvSpPr txBox="1"/>
        </xdr:nvSpPr>
        <xdr:spPr>
          <a:xfrm>
            <a:off x="33918243" y="3488337"/>
            <a:ext cx="352425" cy="2961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a:t>
            </a:r>
          </a:p>
        </xdr:txBody>
      </xdr:sp>
      <xdr:sp macro="" textlink="">
        <xdr:nvSpPr>
          <xdr:cNvPr id="18" name="TextBox 17"/>
          <xdr:cNvSpPr txBox="1"/>
        </xdr:nvSpPr>
        <xdr:spPr>
          <a:xfrm>
            <a:off x="34974089" y="3268808"/>
            <a:ext cx="352425" cy="2961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a:t>
            </a:r>
          </a:p>
        </xdr:txBody>
      </xdr:sp>
    </xdr:grpSp>
    <xdr:clientData/>
  </xdr:twoCellAnchor>
  <xdr:twoCellAnchor editAs="oneCell">
    <xdr:from>
      <xdr:col>42</xdr:col>
      <xdr:colOff>22158</xdr:colOff>
      <xdr:row>32</xdr:row>
      <xdr:rowOff>10569</xdr:rowOff>
    </xdr:from>
    <xdr:to>
      <xdr:col>49</xdr:col>
      <xdr:colOff>100337</xdr:colOff>
      <xdr:row>37</xdr:row>
      <xdr:rowOff>79496</xdr:rowOff>
    </xdr:to>
    <xdr:pic>
      <xdr:nvPicPr>
        <xdr:cNvPr id="19" name="Picture 1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211170" y="5780446"/>
          <a:ext cx="4687808" cy="9704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514350</xdr:colOff>
      <xdr:row>7</xdr:row>
      <xdr:rowOff>0</xdr:rowOff>
    </xdr:from>
    <xdr:to>
      <xdr:col>3</xdr:col>
      <xdr:colOff>485775</xdr:colOff>
      <xdr:row>15</xdr:row>
      <xdr:rowOff>57150</xdr:rowOff>
    </xdr:to>
    <xdr:sp macro="" textlink="">
      <xdr:nvSpPr>
        <xdr:cNvPr id="4" name="TextBox 3"/>
        <xdr:cNvSpPr txBox="1"/>
      </xdr:nvSpPr>
      <xdr:spPr>
        <a:xfrm>
          <a:off x="514350" y="1333500"/>
          <a:ext cx="2952750" cy="1581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Real-time</a:t>
          </a:r>
          <a:r>
            <a:rPr lang="en-US" sz="1100" baseline="0"/>
            <a:t> PCR raw data are expressed as Cq values. Raw Cq values are not readily comparable for many reasons. In order for CFX Manager to accuratly convert your raw Cq values into normalized expression (</a:t>
          </a:r>
          <a:r>
            <a:rPr lang="en-US" sz="1100" baseline="0">
              <a:sym typeface="Symbol"/>
            </a:rPr>
            <a:t>Cq), you need to edit your plate and experiments settings within the software. Please see  the "Post-Run CFX Manager Instructions" doucment. </a:t>
          </a:r>
          <a:endParaRPr lang="en-US" sz="1100"/>
        </a:p>
      </xdr:txBody>
    </xdr:sp>
    <xdr:clientData/>
  </xdr:twoCellAnchor>
  <xdr:twoCellAnchor>
    <xdr:from>
      <xdr:col>4</xdr:col>
      <xdr:colOff>0</xdr:colOff>
      <xdr:row>7</xdr:row>
      <xdr:rowOff>0</xdr:rowOff>
    </xdr:from>
    <xdr:to>
      <xdr:col>8</xdr:col>
      <xdr:colOff>0</xdr:colOff>
      <xdr:row>16</xdr:row>
      <xdr:rowOff>9525</xdr:rowOff>
    </xdr:to>
    <xdr:sp macro="" textlink="">
      <xdr:nvSpPr>
        <xdr:cNvPr id="20" name="TextBox 19"/>
        <xdr:cNvSpPr txBox="1"/>
      </xdr:nvSpPr>
      <xdr:spPr>
        <a:xfrm>
          <a:off x="4305300" y="1333500"/>
          <a:ext cx="2952750" cy="1724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Copy the Target, Samples, Expression, and Expression SEM columns</a:t>
          </a:r>
          <a:r>
            <a:rPr lang="en-US" sz="1100" baseline="0"/>
            <a:t> from CFX Manager into an open Excel Spreadsheet. The Expression and Expression SEM values can be used to create a preliminary graph. If you would like to conduct statsitical tests please proceed to the next step. </a:t>
          </a:r>
        </a:p>
        <a:p>
          <a:endParaRPr lang="en-US" sz="1100" baseline="0"/>
        </a:p>
        <a:p>
          <a:r>
            <a:rPr lang="en-US" sz="1100" baseline="0"/>
            <a:t>I have colored coded the genotypes so it's easier to follow the calucations in the next steps. </a:t>
          </a:r>
          <a:endParaRPr lang="en-US" sz="1100"/>
        </a:p>
      </xdr:txBody>
    </xdr:sp>
    <xdr:clientData/>
  </xdr:twoCellAnchor>
  <xdr:twoCellAnchor>
    <xdr:from>
      <xdr:col>9</xdr:col>
      <xdr:colOff>0</xdr:colOff>
      <xdr:row>7</xdr:row>
      <xdr:rowOff>0</xdr:rowOff>
    </xdr:from>
    <xdr:to>
      <xdr:col>13</xdr:col>
      <xdr:colOff>0</xdr:colOff>
      <xdr:row>19</xdr:row>
      <xdr:rowOff>0</xdr:rowOff>
    </xdr:to>
    <xdr:sp macro="" textlink="">
      <xdr:nvSpPr>
        <xdr:cNvPr id="21" name="TextBox 20"/>
        <xdr:cNvSpPr txBox="1"/>
      </xdr:nvSpPr>
      <xdr:spPr>
        <a:xfrm>
          <a:off x="8191500" y="1333500"/>
          <a:ext cx="3638550" cy="228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Log</a:t>
          </a:r>
          <a:r>
            <a:rPr lang="en-US" sz="1100" baseline="0"/>
            <a:t> transform the Expression and Expression SEM columns in Step 2. Log10 and Log2 are commonly used for qPCR data. </a:t>
          </a:r>
        </a:p>
        <a:p>
          <a:endParaRPr lang="en-US" sz="1100" b="0" i="0" baseline="0">
            <a:solidFill>
              <a:schemeClr val="dk1"/>
            </a:solidFill>
            <a:effectLst/>
            <a:latin typeface="+mn-lt"/>
            <a:ea typeface="+mn-ea"/>
            <a:cs typeface="+mn-cs"/>
          </a:endParaRPr>
        </a:p>
        <a:p>
          <a:r>
            <a:rPr lang="en-US" sz="1100" b="0" i="0">
              <a:solidFill>
                <a:schemeClr val="dk1"/>
              </a:solidFill>
              <a:effectLst/>
              <a:latin typeface="+mn-lt"/>
              <a:ea typeface="+mn-ea"/>
              <a:cs typeface="+mn-cs"/>
            </a:rPr>
            <a:t>Gene expression levels are heavily skewed in linear scale: the lower expressed genes</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are between 0 and 1 (with 1 meaning no change), and the higher expressed genes between 1 and positive infinity. Consider the values 0.1,</a:t>
          </a:r>
          <a:r>
            <a:rPr lang="en-US" sz="1100" b="0" i="0" baseline="0">
              <a:solidFill>
                <a:schemeClr val="dk1"/>
              </a:solidFill>
              <a:effectLst/>
              <a:latin typeface="+mn-lt"/>
              <a:ea typeface="+mn-ea"/>
              <a:cs typeface="+mn-cs"/>
            </a:rPr>
            <a:t> 1, and 10. Intuitively, we understand that 0.1 is ten-fold lower than 1. However, in linear scale 0.1 and 1 are closer to each other than 1 and 10. A parametric statistical test will therefore be biased and not appreciate that 0.1 and 10 are equally diffrent from 1, unless the values are log transformed. </a:t>
          </a:r>
          <a:endParaRPr lang="en-US" sz="1100"/>
        </a:p>
      </xdr:txBody>
    </xdr:sp>
    <xdr:clientData/>
  </xdr:twoCellAnchor>
  <xdr:twoCellAnchor>
    <xdr:from>
      <xdr:col>14</xdr:col>
      <xdr:colOff>0</xdr:colOff>
      <xdr:row>7</xdr:row>
      <xdr:rowOff>0</xdr:rowOff>
    </xdr:from>
    <xdr:to>
      <xdr:col>17</xdr:col>
      <xdr:colOff>0</xdr:colOff>
      <xdr:row>16</xdr:row>
      <xdr:rowOff>9525</xdr:rowOff>
    </xdr:to>
    <xdr:sp macro="" textlink="">
      <xdr:nvSpPr>
        <xdr:cNvPr id="22" name="TextBox 21"/>
        <xdr:cNvSpPr txBox="1"/>
      </xdr:nvSpPr>
      <xdr:spPr>
        <a:xfrm>
          <a:off x="12506325" y="1333500"/>
          <a:ext cx="2209800" cy="1724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Format table to import into</a:t>
          </a:r>
          <a:r>
            <a:rPr lang="en-US" sz="1100" baseline="0"/>
            <a:t> R to perform statistical analysis. </a:t>
          </a:r>
        </a:p>
        <a:p>
          <a:endParaRPr lang="en-US" sz="1100" baseline="0"/>
        </a:p>
        <a:p>
          <a:r>
            <a:rPr lang="en-US" sz="1100" baseline="0"/>
            <a:t>Save this table in a separate Excel spreadsheet as a CSV (Comma Delimited) .csv file. Make sure you include the column headings. </a:t>
          </a:r>
          <a:endParaRPr lang="en-US" sz="1100"/>
        </a:p>
      </xdr:txBody>
    </xdr:sp>
    <xdr:clientData/>
  </xdr:twoCellAnchor>
  <xdr:twoCellAnchor>
    <xdr:from>
      <xdr:col>18</xdr:col>
      <xdr:colOff>1</xdr:colOff>
      <xdr:row>7</xdr:row>
      <xdr:rowOff>1</xdr:rowOff>
    </xdr:from>
    <xdr:to>
      <xdr:col>27</xdr:col>
      <xdr:colOff>0</xdr:colOff>
      <xdr:row>12</xdr:row>
      <xdr:rowOff>76201</xdr:rowOff>
    </xdr:to>
    <xdr:sp macro="" textlink="">
      <xdr:nvSpPr>
        <xdr:cNvPr id="23" name="TextBox 22"/>
        <xdr:cNvSpPr txBox="1"/>
      </xdr:nvSpPr>
      <xdr:spPr>
        <a:xfrm>
          <a:off x="15201901" y="1333501"/>
          <a:ext cx="4371974" cy="102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Run</a:t>
          </a:r>
          <a:r>
            <a:rPr lang="en-US" sz="1100" baseline="0"/>
            <a:t> statistical analysis on the combined BioReps using R and the tutorial script written by Andreas Madlung : </a:t>
          </a:r>
        </a:p>
        <a:p>
          <a:r>
            <a:rPr lang="en-US" sz="1100" b="0" i="0" u="sng" strike="noStrike">
              <a:solidFill>
                <a:schemeClr val="dk1"/>
              </a:solidFill>
              <a:effectLst/>
              <a:latin typeface="+mn-lt"/>
              <a:ea typeface="+mn-ea"/>
              <a:cs typeface="+mn-cs"/>
              <a:hlinkClick xmlns:r="http://schemas.openxmlformats.org/officeDocument/2006/relationships" r:id=""/>
            </a:rPr>
            <a:t>Quick R Stats Script for qPCR</a:t>
          </a:r>
          <a:r>
            <a:rPr lang="en-US"/>
            <a:t> </a:t>
          </a:r>
        </a:p>
        <a:p>
          <a:endParaRPr lang="en-US" sz="1100"/>
        </a:p>
        <a:p>
          <a:r>
            <a:rPr lang="en-US" sz="1100"/>
            <a:t>If you used</a:t>
          </a:r>
          <a:r>
            <a:rPr lang="en-US" sz="1100" baseline="0"/>
            <a:t> the table in step 4, then your R output should look like this:</a:t>
          </a:r>
          <a:endParaRPr lang="en-US" sz="1100"/>
        </a:p>
      </xdr:txBody>
    </xdr:sp>
    <xdr:clientData/>
  </xdr:twoCellAnchor>
  <xdr:twoCellAnchor>
    <xdr:from>
      <xdr:col>27</xdr:col>
      <xdr:colOff>508078</xdr:colOff>
      <xdr:row>6</xdr:row>
      <xdr:rowOff>180307</xdr:rowOff>
    </xdr:from>
    <xdr:to>
      <xdr:col>30</xdr:col>
      <xdr:colOff>1127399</xdr:colOff>
      <xdr:row>16</xdr:row>
      <xdr:rowOff>178589</xdr:rowOff>
    </xdr:to>
    <xdr:sp macro="" textlink="">
      <xdr:nvSpPr>
        <xdr:cNvPr id="24" name="TextBox 23"/>
        <xdr:cNvSpPr txBox="1"/>
      </xdr:nvSpPr>
      <xdr:spPr>
        <a:xfrm>
          <a:off x="21031905" y="1262159"/>
          <a:ext cx="3096605" cy="18013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Steps</a:t>
          </a:r>
          <a:r>
            <a:rPr lang="en-US" sz="1100" baseline="0"/>
            <a:t> 6-9 help you create a publication quality graph.</a:t>
          </a:r>
        </a:p>
        <a:p>
          <a:endParaRPr lang="en-US" sz="1100" baseline="0"/>
        </a:p>
        <a:p>
          <a:r>
            <a:rPr lang="en-US" sz="1100" baseline="0"/>
            <a:t>First, calculate the average Log10 Expression for each genotype. Then calculate the antilog of the </a:t>
          </a:r>
          <a:r>
            <a:rPr lang="en-US" sz="1100" baseline="0">
              <a:solidFill>
                <a:schemeClr val="dk1"/>
              </a:solidFill>
              <a:effectLst/>
              <a:latin typeface="+mn-lt"/>
              <a:ea typeface="+mn-ea"/>
              <a:cs typeface="+mn-cs"/>
            </a:rPr>
            <a:t>average Log10 Expression to get back to the linear scale. </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You will use the Antilog Expression values in your graph.</a:t>
          </a:r>
          <a:endParaRPr lang="en-US" sz="1100" baseline="0"/>
        </a:p>
      </xdr:txBody>
    </xdr:sp>
    <xdr:clientData/>
  </xdr:twoCellAnchor>
  <xdr:twoCellAnchor editAs="oneCell">
    <xdr:from>
      <xdr:col>18</xdr:col>
      <xdr:colOff>6351</xdr:colOff>
      <xdr:row>13</xdr:row>
      <xdr:rowOff>6350</xdr:rowOff>
    </xdr:from>
    <xdr:to>
      <xdr:col>27</xdr:col>
      <xdr:colOff>93</xdr:colOff>
      <xdr:row>25</xdr:row>
      <xdr:rowOff>107124</xdr:rowOff>
    </xdr:to>
    <xdr:pic>
      <xdr:nvPicPr>
        <xdr:cNvPr id="14" name="Picture 13"/>
        <xdr:cNvPicPr>
          <a:picLocks noChangeAspect="1"/>
        </xdr:cNvPicPr>
      </xdr:nvPicPr>
      <xdr:blipFill>
        <a:blip xmlns:r="http://schemas.openxmlformats.org/officeDocument/2006/relationships" r:embed="rId3"/>
        <a:stretch>
          <a:fillRect/>
        </a:stretch>
      </xdr:blipFill>
      <xdr:spPr>
        <a:xfrm>
          <a:off x="15938501" y="2400300"/>
          <a:ext cx="4562856" cy="2310574"/>
        </a:xfrm>
        <a:prstGeom prst="rect">
          <a:avLst/>
        </a:prstGeom>
      </xdr:spPr>
    </xdr:pic>
    <xdr:clientData/>
  </xdr:twoCellAnchor>
  <xdr:twoCellAnchor>
    <xdr:from>
      <xdr:col>31</xdr:col>
      <xdr:colOff>360079</xdr:colOff>
      <xdr:row>7</xdr:row>
      <xdr:rowOff>1120</xdr:rowOff>
    </xdr:from>
    <xdr:to>
      <xdr:col>34</xdr:col>
      <xdr:colOff>681499</xdr:colOff>
      <xdr:row>16</xdr:row>
      <xdr:rowOff>6479</xdr:rowOff>
    </xdr:to>
    <xdr:sp macro="" textlink="">
      <xdr:nvSpPr>
        <xdr:cNvPr id="25" name="TextBox 24"/>
        <xdr:cNvSpPr txBox="1"/>
      </xdr:nvSpPr>
      <xdr:spPr>
        <a:xfrm>
          <a:off x="24490079" y="1263280"/>
          <a:ext cx="2046111" cy="16281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Calculate the standard deviation and standard error of the mean for the Log10 Expression values</a:t>
          </a:r>
          <a:r>
            <a:rPr lang="en-US" sz="1100" baseline="0"/>
            <a:t> of each group. </a:t>
          </a:r>
        </a:p>
        <a:p>
          <a:endParaRPr lang="en-US" sz="1100" baseline="0"/>
        </a:p>
        <a:p>
          <a:r>
            <a:rPr lang="en-US" sz="1100" baseline="0"/>
            <a:t>You will use the Log10 SEM values to calculate the confidence interval in the next step. </a:t>
          </a:r>
        </a:p>
      </xdr:txBody>
    </xdr:sp>
    <xdr:clientData/>
  </xdr:twoCellAnchor>
  <xdr:twoCellAnchor>
    <xdr:from>
      <xdr:col>36</xdr:col>
      <xdr:colOff>375941</xdr:colOff>
      <xdr:row>13</xdr:row>
      <xdr:rowOff>180821</xdr:rowOff>
    </xdr:from>
    <xdr:to>
      <xdr:col>40</xdr:col>
      <xdr:colOff>352291</xdr:colOff>
      <xdr:row>20</xdr:row>
      <xdr:rowOff>6552</xdr:rowOff>
    </xdr:to>
    <xdr:grpSp>
      <xdr:nvGrpSpPr>
        <xdr:cNvPr id="35" name="Group 34"/>
        <xdr:cNvGrpSpPr/>
      </xdr:nvGrpSpPr>
      <xdr:grpSpPr>
        <a:xfrm>
          <a:off x="27555509" y="2524833"/>
          <a:ext cx="3010239" cy="1087892"/>
          <a:chOff x="28204661" y="2190558"/>
          <a:chExt cx="3007329" cy="1108823"/>
        </a:xfrm>
      </xdr:grpSpPr>
      <xdr:pic>
        <xdr:nvPicPr>
          <xdr:cNvPr id="15" name="Picture 14"/>
          <xdr:cNvPicPr>
            <a:picLocks noChangeAspect="1"/>
          </xdr:cNvPicPr>
        </xdr:nvPicPr>
        <xdr:blipFill>
          <a:blip xmlns:r="http://schemas.openxmlformats.org/officeDocument/2006/relationships" r:embed="rId4"/>
          <a:stretch>
            <a:fillRect/>
          </a:stretch>
        </xdr:blipFill>
        <xdr:spPr>
          <a:xfrm>
            <a:off x="28975798" y="2190558"/>
            <a:ext cx="1372339" cy="586408"/>
          </a:xfrm>
          <a:prstGeom prst="rect">
            <a:avLst/>
          </a:prstGeom>
        </xdr:spPr>
      </xdr:pic>
      <xdr:cxnSp macro="">
        <xdr:nvCxnSpPr>
          <xdr:cNvPr id="28" name="Straight Arrow Connector 27"/>
          <xdr:cNvCxnSpPr/>
        </xdr:nvCxnSpPr>
        <xdr:spPr>
          <a:xfrm flipV="1">
            <a:off x="28645340" y="2483763"/>
            <a:ext cx="330458" cy="31755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9" name="TextBox 28"/>
          <xdr:cNvSpPr txBox="1"/>
        </xdr:nvSpPr>
        <xdr:spPr>
          <a:xfrm>
            <a:off x="28204661" y="2827240"/>
            <a:ext cx="835934" cy="4721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Sample Mean</a:t>
            </a:r>
          </a:p>
        </xdr:txBody>
      </xdr:sp>
      <xdr:cxnSp macro="">
        <xdr:nvCxnSpPr>
          <xdr:cNvPr id="31" name="Straight Arrow Connector 30"/>
          <xdr:cNvCxnSpPr/>
        </xdr:nvCxnSpPr>
        <xdr:spPr>
          <a:xfrm flipV="1">
            <a:off x="29847138" y="2572666"/>
            <a:ext cx="0" cy="36011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2" name="TextBox 31"/>
          <xdr:cNvSpPr txBox="1"/>
        </xdr:nvSpPr>
        <xdr:spPr>
          <a:xfrm>
            <a:off x="29040596" y="2827240"/>
            <a:ext cx="1192208" cy="4721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Critical Value</a:t>
            </a:r>
          </a:p>
          <a:p>
            <a:pPr algn="ctr"/>
            <a:r>
              <a:rPr lang="en-US" sz="1100"/>
              <a:t>(Z</a:t>
            </a:r>
            <a:r>
              <a:rPr lang="en-US" sz="1100" baseline="0"/>
              <a:t> or t)</a:t>
            </a:r>
            <a:endParaRPr lang="en-US" sz="1100"/>
          </a:p>
        </xdr:txBody>
      </xdr:sp>
      <xdr:cxnSp macro="">
        <xdr:nvCxnSpPr>
          <xdr:cNvPr id="33" name="Straight Arrow Connector 32"/>
          <xdr:cNvCxnSpPr/>
        </xdr:nvCxnSpPr>
        <xdr:spPr>
          <a:xfrm flipH="1" flipV="1">
            <a:off x="30367308" y="2483763"/>
            <a:ext cx="330458" cy="31755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4" name="TextBox 33"/>
          <xdr:cNvSpPr txBox="1"/>
        </xdr:nvSpPr>
        <xdr:spPr>
          <a:xfrm>
            <a:off x="30522821" y="2827240"/>
            <a:ext cx="689169" cy="4721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SEM</a:t>
            </a:r>
          </a:p>
        </xdr:txBody>
      </xdr:sp>
    </xdr:grpSp>
    <xdr:clientData/>
  </xdr:twoCellAnchor>
  <xdr:twoCellAnchor>
    <xdr:from>
      <xdr:col>42</xdr:col>
      <xdr:colOff>0</xdr:colOff>
      <xdr:row>7</xdr:row>
      <xdr:rowOff>0</xdr:rowOff>
    </xdr:from>
    <xdr:to>
      <xdr:col>49</xdr:col>
      <xdr:colOff>188148</xdr:colOff>
      <xdr:row>16</xdr:row>
      <xdr:rowOff>23519</xdr:rowOff>
    </xdr:to>
    <xdr:sp macro="" textlink="">
      <xdr:nvSpPr>
        <xdr:cNvPr id="36" name="TextBox 35"/>
        <xdr:cNvSpPr txBox="1"/>
      </xdr:nvSpPr>
      <xdr:spPr>
        <a:xfrm>
          <a:off x="31789198" y="1262160"/>
          <a:ext cx="4797777" cy="16462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last step is to construct your graph and indicate statistical significance on your graph,</a:t>
          </a:r>
          <a:r>
            <a:rPr lang="en-US" sz="1100" baseline="0"/>
            <a:t> and create your figure legend/caption.</a:t>
          </a:r>
          <a:r>
            <a:rPr lang="en-US" sz="1100" b="0" i="0" u="none" strike="noStrike">
              <a:solidFill>
                <a:schemeClr val="dk1"/>
              </a:solidFill>
              <a:effectLst/>
              <a:latin typeface="+mn-lt"/>
              <a:ea typeface="+mn-ea"/>
              <a:cs typeface="+mn-cs"/>
            </a:rPr>
            <a:t>When conducting an ANOVA this needs to be done with letters.</a:t>
          </a:r>
          <a:r>
            <a:rPr lang="en-US"/>
            <a:t> </a:t>
          </a:r>
        </a:p>
        <a:p>
          <a:endParaRPr lang="en-US" sz="1100" baseline="0"/>
        </a:p>
        <a:p>
          <a:r>
            <a:rPr lang="en-US" sz="1100" baseline="0"/>
            <a:t>When conducting an ANOVA this needs to be done with letters. If this had been a t-test we would use asterisks. Make sure you indicate what the symbols on your graph mean in the figure legend/caption.</a:t>
          </a:r>
        </a:p>
      </xdr:txBody>
    </xdr:sp>
    <xdr:clientData/>
  </xdr:twoCellAnchor>
  <xdr:twoCellAnchor>
    <xdr:from>
      <xdr:col>44</xdr:col>
      <xdr:colOff>193266</xdr:colOff>
      <xdr:row>1</xdr:row>
      <xdr:rowOff>12319</xdr:rowOff>
    </xdr:from>
    <xdr:to>
      <xdr:col>46</xdr:col>
      <xdr:colOff>277103</xdr:colOff>
      <xdr:row>6</xdr:row>
      <xdr:rowOff>10433</xdr:rowOff>
    </xdr:to>
    <xdr:sp macro="" textlink="">
      <xdr:nvSpPr>
        <xdr:cNvPr id="37" name="Rectangle 36"/>
        <xdr:cNvSpPr/>
      </xdr:nvSpPr>
      <xdr:spPr>
        <a:xfrm>
          <a:off x="33534686" y="192628"/>
          <a:ext cx="1306800" cy="89965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7200"/>
            <a:t>9</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1:AW50"/>
  <sheetViews>
    <sheetView tabSelected="1" zoomScale="81" workbookViewId="0">
      <selection activeCell="AZ14" sqref="AZ14"/>
    </sheetView>
  </sheetViews>
  <sheetFormatPr defaultRowHeight="14.5" x14ac:dyDescent="0.35"/>
  <cols>
    <col min="1" max="1" width="14.453125" customWidth="1"/>
    <col min="2" max="2" width="16" bestFit="1" customWidth="1"/>
    <col min="3" max="3" width="14.26953125" customWidth="1"/>
    <col min="4" max="4" width="19.81640625" customWidth="1"/>
    <col min="5" max="5" width="7.453125" customWidth="1"/>
    <col min="6" max="6" width="11.453125" bestFit="1" customWidth="1"/>
    <col min="7" max="7" width="10.54296875" bestFit="1" customWidth="1"/>
    <col min="8" max="8" width="14.81640625" bestFit="1" customWidth="1"/>
    <col min="9" max="9" width="14" customWidth="1"/>
    <col min="10" max="10" width="6.54296875" bestFit="1" customWidth="1"/>
    <col min="11" max="11" width="11.453125" bestFit="1" customWidth="1"/>
    <col min="12" max="12" width="16.1796875" bestFit="1" customWidth="1"/>
    <col min="13" max="13" width="20.453125" bestFit="1" customWidth="1"/>
    <col min="14" max="14" width="10.1796875" customWidth="1"/>
    <col min="15" max="15" width="9.7265625" bestFit="1" customWidth="1"/>
    <col min="16" max="16" width="7.26953125" bestFit="1" customWidth="1"/>
    <col min="17" max="17" width="16.1796875" bestFit="1" customWidth="1"/>
    <col min="18" max="28" width="7.26953125" customWidth="1"/>
    <col min="29" max="29" width="8.90625" bestFit="1" customWidth="1"/>
    <col min="30" max="30" width="19.26953125" bestFit="1" customWidth="1"/>
    <col min="31" max="31" width="16.1796875" bestFit="1" customWidth="1"/>
    <col min="32" max="32" width="5.1796875" customWidth="1"/>
    <col min="33" max="33" width="7.1796875" customWidth="1"/>
    <col min="34" max="34" width="12.36328125" bestFit="1" customWidth="1"/>
    <col min="35" max="35" width="9.7265625" bestFit="1" customWidth="1"/>
    <col min="36" max="37" width="9.1796875" customWidth="1"/>
    <col min="38" max="38" width="9.1796875" bestFit="1" customWidth="1"/>
    <col min="39" max="39" width="13.36328125" bestFit="1" customWidth="1"/>
    <col min="40" max="40" width="11.6328125" bestFit="1" customWidth="1"/>
    <col min="41" max="41" width="14" bestFit="1" customWidth="1"/>
    <col min="42" max="42" width="8.54296875" customWidth="1"/>
    <col min="43" max="43" width="13" bestFit="1" customWidth="1"/>
    <col min="44" max="44" width="9.1796875" customWidth="1"/>
  </cols>
  <sheetData>
    <row r="1" spans="8:49" x14ac:dyDescent="0.35">
      <c r="M1" s="4"/>
      <c r="N1" s="4"/>
      <c r="O1" s="4"/>
      <c r="P1" s="4"/>
      <c r="Q1" s="4"/>
      <c r="R1" s="4"/>
      <c r="S1" s="4"/>
      <c r="T1" s="4"/>
      <c r="U1" s="4"/>
      <c r="V1" s="4"/>
      <c r="W1" s="4"/>
      <c r="X1" s="4"/>
      <c r="Y1" s="4"/>
      <c r="Z1" s="4"/>
      <c r="AA1" s="4"/>
      <c r="AB1" s="4"/>
      <c r="AC1" s="4"/>
    </row>
    <row r="2" spans="8:49" x14ac:dyDescent="0.35">
      <c r="M2" s="3"/>
      <c r="N2" s="3"/>
      <c r="O2" s="3"/>
      <c r="P2" s="3"/>
      <c r="Q2" s="3"/>
      <c r="R2" s="3"/>
      <c r="S2" s="3"/>
      <c r="T2" s="3"/>
      <c r="U2" s="3"/>
      <c r="V2" s="3"/>
      <c r="W2" s="3"/>
      <c r="X2" s="3"/>
      <c r="Y2" s="3"/>
      <c r="Z2" s="3"/>
      <c r="AA2" s="3"/>
      <c r="AB2" s="3"/>
      <c r="AC2" s="3"/>
    </row>
    <row r="3" spans="8:49" x14ac:dyDescent="0.35">
      <c r="M3" s="3"/>
      <c r="N3" s="3"/>
      <c r="O3" s="3"/>
      <c r="P3" s="3"/>
      <c r="Q3" s="3"/>
      <c r="R3" s="3"/>
      <c r="S3" s="3"/>
      <c r="T3" s="3"/>
      <c r="U3" s="3"/>
      <c r="V3" s="3"/>
      <c r="W3" s="3"/>
      <c r="X3" s="3"/>
      <c r="Y3" s="3"/>
      <c r="Z3" s="3"/>
      <c r="AA3" s="3"/>
      <c r="AB3" s="3"/>
      <c r="AC3" s="3"/>
    </row>
    <row r="4" spans="8:49" x14ac:dyDescent="0.35">
      <c r="M4" s="3"/>
      <c r="N4" s="3"/>
      <c r="O4" s="3"/>
      <c r="P4" s="3"/>
      <c r="Q4" s="3"/>
      <c r="R4" s="3"/>
      <c r="S4" s="3"/>
      <c r="T4" s="3"/>
      <c r="U4" s="3"/>
      <c r="V4" s="3"/>
      <c r="W4" s="3"/>
      <c r="X4" s="3"/>
      <c r="Y4" s="3"/>
      <c r="Z4" s="3"/>
      <c r="AA4" s="3"/>
      <c r="AB4" s="3"/>
      <c r="AC4" s="3"/>
    </row>
    <row r="5" spans="8:49" x14ac:dyDescent="0.35">
      <c r="M5" s="3"/>
      <c r="N5" s="3"/>
      <c r="O5" s="3"/>
      <c r="P5" s="3"/>
      <c r="Q5" s="3"/>
      <c r="R5" s="3"/>
      <c r="S5" s="3"/>
      <c r="T5" s="3"/>
      <c r="U5" s="3"/>
      <c r="V5" s="3"/>
      <c r="W5" s="3"/>
      <c r="X5" s="3"/>
      <c r="Y5" s="3"/>
      <c r="Z5" s="3"/>
      <c r="AA5" s="3"/>
      <c r="AB5" s="3"/>
      <c r="AC5" s="3"/>
    </row>
    <row r="6" spans="8:49" x14ac:dyDescent="0.35">
      <c r="M6" s="3"/>
      <c r="N6" s="3"/>
      <c r="O6" s="3"/>
      <c r="P6" s="3"/>
      <c r="Q6" s="3"/>
      <c r="R6" s="3"/>
      <c r="S6" s="3"/>
      <c r="T6" s="3"/>
      <c r="U6" s="3"/>
      <c r="V6" s="3"/>
      <c r="W6" s="3"/>
      <c r="X6" s="3"/>
      <c r="Y6" s="3"/>
      <c r="Z6" s="3"/>
      <c r="AA6" s="3"/>
      <c r="AB6" s="3"/>
      <c r="AC6" s="3"/>
    </row>
    <row r="7" spans="8:49" x14ac:dyDescent="0.35">
      <c r="M7" s="3"/>
      <c r="N7" s="3"/>
      <c r="O7" s="3"/>
      <c r="P7" s="3"/>
      <c r="Q7" s="3"/>
      <c r="R7" s="3"/>
      <c r="S7" s="3"/>
      <c r="T7" s="3"/>
      <c r="U7" s="3"/>
      <c r="V7" s="3"/>
      <c r="W7" s="3"/>
      <c r="X7" s="3"/>
      <c r="Y7" s="3"/>
      <c r="Z7" s="3"/>
      <c r="AA7" s="3"/>
      <c r="AB7" s="3"/>
      <c r="AC7" s="3"/>
    </row>
    <row r="8" spans="8:49" x14ac:dyDescent="0.35">
      <c r="M8" s="3"/>
      <c r="N8" s="3"/>
      <c r="O8" s="3"/>
      <c r="P8" s="3"/>
      <c r="Q8" s="3"/>
      <c r="R8" s="3"/>
      <c r="S8" s="3"/>
      <c r="T8" s="3"/>
      <c r="U8" s="3"/>
      <c r="V8" s="3"/>
      <c r="W8" s="3"/>
      <c r="X8" s="3"/>
      <c r="Y8" s="3"/>
      <c r="Z8" s="3"/>
      <c r="AA8" s="3"/>
      <c r="AB8" s="3"/>
      <c r="AC8" s="3"/>
    </row>
    <row r="9" spans="8:49" x14ac:dyDescent="0.35">
      <c r="H9" s="4"/>
      <c r="I9" s="4"/>
      <c r="J9" s="4"/>
      <c r="L9" s="4"/>
      <c r="M9" s="4"/>
      <c r="N9" s="4"/>
      <c r="O9" s="4"/>
      <c r="P9" s="4"/>
      <c r="Q9" s="4"/>
      <c r="R9" s="4"/>
      <c r="S9" s="4"/>
      <c r="U9" s="4"/>
      <c r="V9" s="4"/>
      <c r="W9" s="4"/>
      <c r="X9" s="4"/>
      <c r="Y9" s="4"/>
      <c r="Z9" s="3"/>
      <c r="AA9" s="3"/>
      <c r="AB9" s="3"/>
    </row>
    <row r="10" spans="8:49" x14ac:dyDescent="0.35">
      <c r="N10" s="1"/>
      <c r="Z10" s="3"/>
      <c r="AA10" s="3"/>
      <c r="AB10" s="3"/>
    </row>
    <row r="11" spans="8:49" x14ac:dyDescent="0.35">
      <c r="N11" s="23"/>
      <c r="R11" s="23"/>
      <c r="S11" s="23"/>
      <c r="U11" s="23"/>
      <c r="V11" s="23"/>
      <c r="W11" s="23"/>
      <c r="X11" s="23"/>
      <c r="Y11" s="23"/>
      <c r="Z11" s="3"/>
      <c r="AA11" s="3"/>
      <c r="AB11" s="3"/>
    </row>
    <row r="12" spans="8:49" x14ac:dyDescent="0.35">
      <c r="N12" s="22"/>
      <c r="R12" s="22"/>
      <c r="S12" s="22"/>
      <c r="U12" s="22"/>
      <c r="V12" s="22"/>
      <c r="W12" s="22"/>
      <c r="X12" s="22"/>
      <c r="Y12" s="22"/>
      <c r="Z12" s="3"/>
      <c r="AA12" s="3"/>
      <c r="AB12" s="3"/>
      <c r="AW12" s="3"/>
    </row>
    <row r="13" spans="8:49" x14ac:dyDescent="0.35">
      <c r="N13" s="23"/>
      <c r="R13" s="22"/>
      <c r="S13" s="22"/>
      <c r="T13" s="4"/>
      <c r="U13" s="22"/>
      <c r="V13" s="22"/>
      <c r="W13" s="22"/>
      <c r="X13" s="22"/>
      <c r="Y13" s="22"/>
      <c r="Z13" s="3"/>
      <c r="AA13" s="3"/>
      <c r="AB13" s="3"/>
      <c r="AW13" s="3"/>
    </row>
    <row r="14" spans="8:49" x14ac:dyDescent="0.35">
      <c r="N14" s="23"/>
      <c r="R14" s="22"/>
      <c r="S14" s="22"/>
      <c r="U14" s="22"/>
      <c r="V14" s="22"/>
      <c r="W14" s="22"/>
      <c r="X14" s="22"/>
      <c r="Y14" s="22"/>
      <c r="Z14" s="3"/>
      <c r="AA14" s="3"/>
      <c r="AB14" s="3"/>
    </row>
    <row r="15" spans="8:49" x14ac:dyDescent="0.35">
      <c r="N15" s="23"/>
      <c r="R15" s="22"/>
      <c r="S15" s="22"/>
      <c r="T15" s="23"/>
      <c r="Y15" s="22"/>
      <c r="Z15" s="3"/>
      <c r="AA15" s="3"/>
      <c r="AB15" s="3"/>
    </row>
    <row r="16" spans="8:49" x14ac:dyDescent="0.35">
      <c r="N16" s="23"/>
      <c r="R16" s="22"/>
      <c r="S16" s="22"/>
      <c r="T16" s="28"/>
      <c r="Y16" s="22"/>
      <c r="Z16" s="3"/>
      <c r="AA16" s="3"/>
      <c r="AB16" s="3"/>
    </row>
    <row r="17" spans="5:36" x14ac:dyDescent="0.35">
      <c r="N17" s="23"/>
      <c r="R17" s="22"/>
      <c r="S17" s="22"/>
      <c r="Y17" s="22"/>
      <c r="Z17" s="3"/>
      <c r="AA17" s="3"/>
      <c r="AB17" s="3"/>
    </row>
    <row r="18" spans="5:36" x14ac:dyDescent="0.35">
      <c r="N18" s="23"/>
      <c r="R18" s="22"/>
      <c r="S18" s="22"/>
      <c r="T18" s="23"/>
      <c r="Y18" s="22"/>
      <c r="Z18" s="3"/>
      <c r="AA18" s="3"/>
      <c r="AB18" s="3"/>
    </row>
    <row r="19" spans="5:36" x14ac:dyDescent="0.35">
      <c r="N19" s="23"/>
      <c r="R19" s="22"/>
      <c r="S19" s="22"/>
      <c r="Y19" s="22"/>
      <c r="Z19" s="3"/>
      <c r="AA19" s="3"/>
      <c r="AB19" s="3"/>
      <c r="AC19" t="s">
        <v>35</v>
      </c>
      <c r="AD19" s="3" t="s">
        <v>53</v>
      </c>
      <c r="AE19" s="5" t="s">
        <v>54</v>
      </c>
      <c r="AH19" t="s">
        <v>55</v>
      </c>
      <c r="AI19" t="s">
        <v>56</v>
      </c>
    </row>
    <row r="20" spans="5:36" x14ac:dyDescent="0.35">
      <c r="N20" s="23"/>
      <c r="R20" s="23"/>
      <c r="S20" s="23"/>
      <c r="T20" s="23"/>
      <c r="U20" s="23"/>
      <c r="V20" s="23"/>
      <c r="W20" s="23"/>
      <c r="X20" s="23"/>
      <c r="Y20" s="23"/>
      <c r="Z20" s="3"/>
      <c r="AA20" s="3"/>
      <c r="AB20" s="3"/>
      <c r="AC20" s="9" t="s">
        <v>28</v>
      </c>
      <c r="AD20" s="9">
        <f>AVERAGE(Q22:Q29)</f>
        <v>-9.7144514654701197E-17</v>
      </c>
      <c r="AE20" s="9">
        <f>10^AD20</f>
        <v>0.99999999999999978</v>
      </c>
      <c r="AG20" s="13" t="s">
        <v>32</v>
      </c>
      <c r="AH20" s="13">
        <f>STDEV(Q22:Q29)</f>
        <v>0.26957826621273662</v>
      </c>
      <c r="AI20" s="13">
        <f>AH20/SQRT(8)</f>
        <v>9.5310310049769198E-2</v>
      </c>
    </row>
    <row r="21" spans="5:36" x14ac:dyDescent="0.35">
      <c r="E21" t="s">
        <v>41</v>
      </c>
      <c r="F21" s="1" t="s">
        <v>0</v>
      </c>
      <c r="G21" s="1" t="s">
        <v>39</v>
      </c>
      <c r="H21" s="1" t="s">
        <v>40</v>
      </c>
      <c r="J21" t="s">
        <v>41</v>
      </c>
      <c r="K21" s="1" t="s">
        <v>0</v>
      </c>
      <c r="L21" s="1" t="s">
        <v>42</v>
      </c>
      <c r="M21" s="1" t="s">
        <v>43</v>
      </c>
      <c r="N21" s="23"/>
      <c r="O21" s="33" t="s">
        <v>35</v>
      </c>
      <c r="P21" s="33" t="s">
        <v>36</v>
      </c>
      <c r="Q21" s="1" t="s">
        <v>42</v>
      </c>
      <c r="R21" s="23"/>
      <c r="S21" s="23"/>
      <c r="U21" s="23"/>
      <c r="V21" s="23"/>
      <c r="W21" s="23"/>
      <c r="X21" s="23"/>
      <c r="Y21" s="23"/>
      <c r="Z21" s="3"/>
      <c r="AA21" s="3"/>
      <c r="AB21" s="3"/>
      <c r="AC21" s="10" t="s">
        <v>29</v>
      </c>
      <c r="AD21" s="10">
        <f>AVERAGE(Q30:Q38)</f>
        <v>1.8163703755620892</v>
      </c>
      <c r="AE21" s="10">
        <f>10^AD21</f>
        <v>65.51946998337479</v>
      </c>
      <c r="AG21" s="15" t="s">
        <v>29</v>
      </c>
      <c r="AH21" s="15">
        <f>STDEV(Q30:Q38)</f>
        <v>7.6376068152802387E-2</v>
      </c>
      <c r="AI21" s="15">
        <f>AH21/SQRT(9)</f>
        <v>2.5458689384267461E-2</v>
      </c>
    </row>
    <row r="22" spans="5:36" x14ac:dyDescent="0.35">
      <c r="E22" s="6" t="s">
        <v>37</v>
      </c>
      <c r="F22" s="32" t="s">
        <v>1</v>
      </c>
      <c r="G22" s="19">
        <v>0.92102801079097996</v>
      </c>
      <c r="H22" s="19">
        <v>7.1782086831321368E-2</v>
      </c>
      <c r="J22" s="6" t="s">
        <v>37</v>
      </c>
      <c r="K22" s="32" t="s">
        <v>1</v>
      </c>
      <c r="L22" s="13">
        <f>LOG(G22,10)</f>
        <v>-3.572716160882828E-2</v>
      </c>
      <c r="M22" s="13">
        <f>LOG(H22,10)</f>
        <v>-1.143983920115992</v>
      </c>
      <c r="N22" s="23"/>
      <c r="O22" s="6" t="s">
        <v>28</v>
      </c>
      <c r="P22" s="24" t="s">
        <v>44</v>
      </c>
      <c r="Q22" s="14">
        <f>L22</f>
        <v>-3.572716160882828E-2</v>
      </c>
      <c r="R22" s="23"/>
      <c r="S22" s="23"/>
      <c r="T22" s="23"/>
      <c r="Y22" s="23"/>
      <c r="Z22" s="3"/>
      <c r="AA22" s="3"/>
      <c r="AB22" s="3"/>
      <c r="AC22" s="11" t="s">
        <v>30</v>
      </c>
      <c r="AD22" s="11">
        <f>AVERAGE(Q39:Q47)</f>
        <v>1.8620964635961716</v>
      </c>
      <c r="AE22" s="11">
        <f>10^AD22</f>
        <v>72.794147376680826</v>
      </c>
      <c r="AG22" s="12" t="s">
        <v>30</v>
      </c>
      <c r="AH22" s="12">
        <f>STDEV(Q39:Q47)</f>
        <v>9.8157353411474663E-2</v>
      </c>
      <c r="AI22" s="12">
        <f>AH22/SQRT(9)</f>
        <v>3.2719117803824888E-2</v>
      </c>
    </row>
    <row r="23" spans="5:36" x14ac:dyDescent="0.35">
      <c r="E23" s="6" t="s">
        <v>37</v>
      </c>
      <c r="F23" s="32" t="s">
        <v>2</v>
      </c>
      <c r="G23" s="19" t="s">
        <v>33</v>
      </c>
      <c r="H23" s="19" t="s">
        <v>33</v>
      </c>
      <c r="J23" s="6" t="s">
        <v>37</v>
      </c>
      <c r="K23" s="32" t="s">
        <v>2</v>
      </c>
      <c r="L23" s="14" t="s">
        <v>33</v>
      </c>
      <c r="M23" s="14" t="s">
        <v>33</v>
      </c>
      <c r="N23" s="23"/>
      <c r="O23" s="6" t="s">
        <v>28</v>
      </c>
      <c r="P23" s="24" t="s">
        <v>46</v>
      </c>
      <c r="Q23" s="14">
        <f t="shared" ref="Q23:Q30" si="0">L24</f>
        <v>-0.46950643260767111</v>
      </c>
      <c r="R23" s="23"/>
      <c r="S23" s="23"/>
      <c r="U23" s="22"/>
      <c r="V23" s="22"/>
      <c r="W23" s="22"/>
      <c r="X23" s="22"/>
      <c r="Y23" s="23"/>
      <c r="Z23" s="3"/>
      <c r="AA23" s="3"/>
      <c r="AB23" s="3"/>
      <c r="AI23" s="16"/>
    </row>
    <row r="24" spans="5:36" x14ac:dyDescent="0.35">
      <c r="E24" s="6" t="s">
        <v>37</v>
      </c>
      <c r="F24" s="32" t="s">
        <v>3</v>
      </c>
      <c r="G24" s="19">
        <v>0.33922946496408835</v>
      </c>
      <c r="H24" s="19">
        <v>3.4253337888110996E-2</v>
      </c>
      <c r="J24" s="6" t="s">
        <v>37</v>
      </c>
      <c r="K24" s="32" t="s">
        <v>3</v>
      </c>
      <c r="L24" s="13">
        <f t="shared" ref="L24:L48" si="1">LOG(G24,10)</f>
        <v>-0.46950643260767111</v>
      </c>
      <c r="M24" s="13">
        <f t="shared" ref="M24:M48" si="2">LOG(H24,10)</f>
        <v>-1.4652971013758012</v>
      </c>
      <c r="N24" s="23"/>
      <c r="O24" s="6" t="s">
        <v>28</v>
      </c>
      <c r="P24" s="24" t="s">
        <v>47</v>
      </c>
      <c r="Q24" s="14">
        <f t="shared" si="0"/>
        <v>0.26038974706496576</v>
      </c>
      <c r="R24" s="23"/>
      <c r="S24" s="23"/>
      <c r="T24" s="27"/>
      <c r="U24" s="22"/>
      <c r="V24" s="22"/>
      <c r="W24" s="22"/>
      <c r="X24" s="22"/>
      <c r="Y24" s="23"/>
      <c r="Z24" s="3"/>
      <c r="AA24" s="3"/>
      <c r="AB24" s="3"/>
      <c r="AC24" s="3"/>
      <c r="AI24" s="16"/>
    </row>
    <row r="25" spans="5:36" x14ac:dyDescent="0.35">
      <c r="E25" s="6" t="s">
        <v>37</v>
      </c>
      <c r="F25" s="32" t="s">
        <v>4</v>
      </c>
      <c r="G25" s="19">
        <v>1.8213346380639672</v>
      </c>
      <c r="H25" s="19">
        <v>0.1419819104772575</v>
      </c>
      <c r="J25" s="6" t="s">
        <v>37</v>
      </c>
      <c r="K25" s="32" t="s">
        <v>4</v>
      </c>
      <c r="L25" s="13">
        <f t="shared" si="1"/>
        <v>0.26038974706496576</v>
      </c>
      <c r="M25" s="13">
        <f t="shared" si="2"/>
        <v>-0.84776698435182485</v>
      </c>
      <c r="N25" s="23"/>
      <c r="O25" s="6" t="s">
        <v>28</v>
      </c>
      <c r="P25" s="24" t="s">
        <v>48</v>
      </c>
      <c r="Q25" s="14">
        <f t="shared" si="0"/>
        <v>-0.33440062636715273</v>
      </c>
      <c r="R25" s="23"/>
      <c r="S25" s="23"/>
      <c r="T25" s="27"/>
      <c r="U25" s="22"/>
      <c r="V25" s="22"/>
      <c r="W25" s="22"/>
      <c r="X25" s="22"/>
      <c r="Y25" s="23"/>
      <c r="Z25" s="3"/>
      <c r="AA25" s="3"/>
      <c r="AB25" s="3"/>
      <c r="AC25" s="3"/>
      <c r="AI25" s="16"/>
    </row>
    <row r="26" spans="5:36" x14ac:dyDescent="0.35">
      <c r="E26" s="6" t="s">
        <v>37</v>
      </c>
      <c r="F26" s="32" t="s">
        <v>5</v>
      </c>
      <c r="G26" s="19">
        <v>0.4630195980634827</v>
      </c>
      <c r="H26" s="19">
        <v>9.827540481786726E-3</v>
      </c>
      <c r="J26" s="6" t="s">
        <v>37</v>
      </c>
      <c r="K26" s="32" t="s">
        <v>5</v>
      </c>
      <c r="L26" s="13">
        <f t="shared" si="1"/>
        <v>-0.33440062636715273</v>
      </c>
      <c r="M26" s="13">
        <f t="shared" si="2"/>
        <v>-2.0075551585503169</v>
      </c>
      <c r="N26" s="23"/>
      <c r="O26" s="6" t="s">
        <v>28</v>
      </c>
      <c r="P26" s="24" t="s">
        <v>49</v>
      </c>
      <c r="Q26" s="14">
        <f t="shared" si="0"/>
        <v>0.15447500390435001</v>
      </c>
      <c r="R26" s="23"/>
      <c r="S26" s="23"/>
      <c r="T26" s="28"/>
      <c r="U26" s="23"/>
      <c r="V26" s="23"/>
      <c r="W26" s="23"/>
      <c r="X26" s="23"/>
      <c r="Y26" s="23"/>
      <c r="Z26" s="3"/>
      <c r="AA26" s="3"/>
      <c r="AB26" s="3"/>
      <c r="AC26" s="3"/>
      <c r="AJ26" s="3"/>
    </row>
    <row r="27" spans="5:36" x14ac:dyDescent="0.35">
      <c r="E27" s="6" t="s">
        <v>37</v>
      </c>
      <c r="F27" s="32" t="s">
        <v>6</v>
      </c>
      <c r="G27" s="19">
        <v>1.4271676862553822</v>
      </c>
      <c r="H27" s="19">
        <v>0.18783077533307774</v>
      </c>
      <c r="J27" s="6" t="s">
        <v>37</v>
      </c>
      <c r="K27" s="32" t="s">
        <v>6</v>
      </c>
      <c r="L27" s="13">
        <f t="shared" si="1"/>
        <v>0.15447500390435001</v>
      </c>
      <c r="M27" s="13">
        <f t="shared" si="2"/>
        <v>-0.72623324879872775</v>
      </c>
      <c r="N27" s="23"/>
      <c r="O27" s="6" t="s">
        <v>28</v>
      </c>
      <c r="P27" s="24" t="s">
        <v>50</v>
      </c>
      <c r="Q27" s="14">
        <f t="shared" si="0"/>
        <v>0.10156655218683423</v>
      </c>
      <c r="R27" s="23"/>
      <c r="S27" s="23"/>
      <c r="T27" s="29"/>
      <c r="U27" s="23"/>
      <c r="V27" s="23"/>
      <c r="W27" s="23"/>
      <c r="X27" s="23"/>
      <c r="Y27" s="23"/>
      <c r="Z27" s="3"/>
      <c r="AA27" s="3"/>
      <c r="AB27" s="3"/>
      <c r="AC27" s="3"/>
      <c r="AJ27" s="3"/>
    </row>
    <row r="28" spans="5:36" x14ac:dyDescent="0.35">
      <c r="E28" s="6" t="s">
        <v>37</v>
      </c>
      <c r="F28" s="32" t="s">
        <v>7</v>
      </c>
      <c r="G28" s="19">
        <v>1.2634747064565348</v>
      </c>
      <c r="H28" s="19">
        <v>0.11124486173883535</v>
      </c>
      <c r="J28" s="6" t="s">
        <v>37</v>
      </c>
      <c r="K28" s="32" t="s">
        <v>7</v>
      </c>
      <c r="L28" s="13">
        <f t="shared" si="1"/>
        <v>0.10156655218683423</v>
      </c>
      <c r="M28" s="13">
        <f t="shared" si="2"/>
        <v>-0.95372003940325656</v>
      </c>
      <c r="N28" s="23"/>
      <c r="O28" s="6" t="s">
        <v>28</v>
      </c>
      <c r="P28" s="24" t="s">
        <v>51</v>
      </c>
      <c r="Q28" s="14">
        <f t="shared" si="0"/>
        <v>5.9231010339339842E-2</v>
      </c>
      <c r="R28" s="23"/>
      <c r="S28" s="23"/>
      <c r="T28" s="29"/>
      <c r="U28" s="23"/>
      <c r="V28" s="23"/>
      <c r="W28" s="23"/>
      <c r="X28" s="23"/>
      <c r="Y28" s="23"/>
      <c r="Z28" s="3"/>
      <c r="AA28" s="3"/>
      <c r="AB28" s="3"/>
      <c r="AC28" s="3"/>
    </row>
    <row r="29" spans="5:36" x14ac:dyDescent="0.35">
      <c r="E29" s="6" t="s">
        <v>37</v>
      </c>
      <c r="F29" s="32" t="s">
        <v>8</v>
      </c>
      <c r="G29" s="19">
        <v>1.146122425877673</v>
      </c>
      <c r="H29" s="19">
        <v>7.2683034427741461E-2</v>
      </c>
      <c r="J29" s="6" t="s">
        <v>37</v>
      </c>
      <c r="K29" s="32" t="s">
        <v>8</v>
      </c>
      <c r="L29" s="13">
        <f t="shared" si="1"/>
        <v>5.9231010339339842E-2</v>
      </c>
      <c r="M29" s="13">
        <f t="shared" si="2"/>
        <v>-1.1385669497223623</v>
      </c>
      <c r="N29" s="23"/>
      <c r="O29" s="6" t="s">
        <v>28</v>
      </c>
      <c r="P29" s="24" t="s">
        <v>52</v>
      </c>
      <c r="Q29" s="14">
        <f t="shared" si="0"/>
        <v>0.26397190708816148</v>
      </c>
      <c r="R29" s="23"/>
      <c r="S29" s="23"/>
      <c r="T29" s="29"/>
      <c r="U29" s="23"/>
      <c r="V29" s="23"/>
      <c r="W29" s="23"/>
      <c r="X29" s="23"/>
      <c r="Y29" s="23"/>
    </row>
    <row r="30" spans="5:36" x14ac:dyDescent="0.35">
      <c r="E30" s="6" t="s">
        <v>37</v>
      </c>
      <c r="F30" s="32" t="s">
        <v>9</v>
      </c>
      <c r="G30" s="19">
        <v>1.8364195482835923</v>
      </c>
      <c r="H30" s="19">
        <v>0.30861908192168147</v>
      </c>
      <c r="J30" s="6" t="s">
        <v>37</v>
      </c>
      <c r="K30" s="32" t="s">
        <v>9</v>
      </c>
      <c r="L30" s="13">
        <f t="shared" si="1"/>
        <v>0.26397190708816148</v>
      </c>
      <c r="M30" s="13">
        <f t="shared" si="2"/>
        <v>-0.51057722500946456</v>
      </c>
      <c r="N30" s="23"/>
      <c r="O30" s="25" t="s">
        <v>29</v>
      </c>
      <c r="P30" s="34" t="s">
        <v>44</v>
      </c>
      <c r="Q30" s="15">
        <f t="shared" si="0"/>
        <v>1.7660578385027201</v>
      </c>
      <c r="R30" s="23"/>
      <c r="S30" s="23"/>
      <c r="T30" s="29"/>
      <c r="U30" s="23"/>
      <c r="V30" s="23"/>
      <c r="W30" s="23"/>
      <c r="X30" s="23"/>
      <c r="Y30" s="23"/>
    </row>
    <row r="31" spans="5:36" x14ac:dyDescent="0.35">
      <c r="E31" s="7" t="s">
        <v>37</v>
      </c>
      <c r="F31" s="25" t="s">
        <v>10</v>
      </c>
      <c r="G31" s="31">
        <v>58.352281154345008</v>
      </c>
      <c r="H31" s="31">
        <v>1.6428853455114039</v>
      </c>
      <c r="J31" s="7" t="s">
        <v>37</v>
      </c>
      <c r="K31" s="25" t="s">
        <v>10</v>
      </c>
      <c r="L31" s="15">
        <f t="shared" si="1"/>
        <v>1.7660578385027201</v>
      </c>
      <c r="M31" s="15">
        <f t="shared" si="2"/>
        <v>0.21560725573621825</v>
      </c>
      <c r="N31" s="23"/>
      <c r="O31" s="25" t="s">
        <v>29</v>
      </c>
      <c r="P31" s="34" t="s">
        <v>45</v>
      </c>
      <c r="Q31" s="15">
        <f t="shared" ref="Q31:Q38" si="3">L32</f>
        <v>1.7188915801615146</v>
      </c>
      <c r="R31" s="23"/>
      <c r="S31" s="23"/>
      <c r="T31" s="30"/>
      <c r="U31" s="23"/>
      <c r="V31" s="23"/>
      <c r="W31" s="23"/>
      <c r="X31" s="23"/>
      <c r="Y31" s="23"/>
    </row>
    <row r="32" spans="5:36" x14ac:dyDescent="0.35">
      <c r="E32" s="7" t="s">
        <v>37</v>
      </c>
      <c r="F32" s="25" t="s">
        <v>11</v>
      </c>
      <c r="G32" s="18">
        <v>52.346973819632382</v>
      </c>
      <c r="H32" s="18">
        <v>4.8751519112129822</v>
      </c>
      <c r="J32" s="7" t="s">
        <v>37</v>
      </c>
      <c r="K32" s="25" t="s">
        <v>11</v>
      </c>
      <c r="L32" s="15">
        <f t="shared" si="1"/>
        <v>1.7188915801615146</v>
      </c>
      <c r="M32" s="15">
        <f t="shared" si="2"/>
        <v>0.68798815299325067</v>
      </c>
      <c r="N32" s="23"/>
      <c r="O32" s="25" t="s">
        <v>29</v>
      </c>
      <c r="P32" s="34" t="s">
        <v>46</v>
      </c>
      <c r="Q32" s="15">
        <f t="shared" si="3"/>
        <v>1.7252401991981192</v>
      </c>
      <c r="R32" s="23"/>
      <c r="S32" s="23"/>
      <c r="T32" s="29"/>
      <c r="U32" s="23"/>
      <c r="V32" s="23"/>
      <c r="W32" s="23"/>
      <c r="X32" s="23"/>
      <c r="Y32" s="23"/>
    </row>
    <row r="33" spans="5:43" x14ac:dyDescent="0.35">
      <c r="E33" s="7" t="s">
        <v>37</v>
      </c>
      <c r="F33" s="25" t="s">
        <v>12</v>
      </c>
      <c r="G33" s="18">
        <v>53.117814653067292</v>
      </c>
      <c r="H33" s="18">
        <v>4.3088588370552463</v>
      </c>
      <c r="J33" s="7" t="s">
        <v>37</v>
      </c>
      <c r="K33" s="25" t="s">
        <v>12</v>
      </c>
      <c r="L33" s="15">
        <f t="shared" si="1"/>
        <v>1.7252401991981192</v>
      </c>
      <c r="M33" s="15">
        <f t="shared" si="2"/>
        <v>0.6343622663575309</v>
      </c>
      <c r="N33" s="23"/>
      <c r="O33" s="25" t="s">
        <v>29</v>
      </c>
      <c r="P33" s="34" t="s">
        <v>47</v>
      </c>
      <c r="Q33" s="15">
        <f t="shared" si="3"/>
        <v>1.9106034264783973</v>
      </c>
      <c r="R33" s="23"/>
      <c r="S33" s="23"/>
      <c r="T33" s="29"/>
      <c r="U33" s="23"/>
      <c r="V33" s="23"/>
      <c r="W33" s="23"/>
      <c r="X33" s="23"/>
      <c r="Y33" s="23"/>
    </row>
    <row r="34" spans="5:43" x14ac:dyDescent="0.35">
      <c r="E34" s="7" t="s">
        <v>37</v>
      </c>
      <c r="F34" s="25" t="s">
        <v>13</v>
      </c>
      <c r="G34" s="18">
        <v>81.396068102479376</v>
      </c>
      <c r="H34" s="18">
        <v>3.5142809206261414</v>
      </c>
      <c r="J34" s="7" t="s">
        <v>37</v>
      </c>
      <c r="K34" s="25" t="s">
        <v>13</v>
      </c>
      <c r="L34" s="15">
        <f t="shared" si="1"/>
        <v>1.9106034264783973</v>
      </c>
      <c r="M34" s="15">
        <f t="shared" si="2"/>
        <v>0.54583647468955954</v>
      </c>
      <c r="N34" s="23"/>
      <c r="O34" s="25" t="s">
        <v>29</v>
      </c>
      <c r="P34" s="34" t="s">
        <v>48</v>
      </c>
      <c r="Q34" s="15">
        <f t="shared" si="3"/>
        <v>1.8419923601578885</v>
      </c>
      <c r="R34" s="23"/>
      <c r="S34" s="23"/>
      <c r="T34" s="30"/>
      <c r="U34" s="23"/>
      <c r="V34" s="23"/>
      <c r="W34" s="23"/>
      <c r="X34" s="23"/>
      <c r="Y34" s="23"/>
    </row>
    <row r="35" spans="5:43" x14ac:dyDescent="0.35">
      <c r="E35" s="7" t="s">
        <v>37</v>
      </c>
      <c r="F35" s="25" t="s">
        <v>14</v>
      </c>
      <c r="G35" s="18">
        <v>69.501209125489794</v>
      </c>
      <c r="H35" s="18">
        <v>3.3256924318127239</v>
      </c>
      <c r="J35" s="7" t="s">
        <v>37</v>
      </c>
      <c r="K35" s="25" t="s">
        <v>14</v>
      </c>
      <c r="L35" s="15">
        <f t="shared" si="1"/>
        <v>1.8419923601578885</v>
      </c>
      <c r="M35" s="15">
        <f t="shared" si="2"/>
        <v>0.52188208212251663</v>
      </c>
      <c r="N35" s="23"/>
      <c r="O35" s="25" t="s">
        <v>29</v>
      </c>
      <c r="P35" s="34" t="s">
        <v>49</v>
      </c>
      <c r="Q35" s="15">
        <f t="shared" si="3"/>
        <v>1.8979508856920551</v>
      </c>
      <c r="R35" s="23"/>
      <c r="S35" s="23"/>
      <c r="T35" s="23"/>
      <c r="U35" s="23"/>
      <c r="V35" s="23"/>
      <c r="W35" s="23"/>
      <c r="X35" s="23"/>
      <c r="Y35" s="23"/>
    </row>
    <row r="36" spans="5:43" x14ac:dyDescent="0.35">
      <c r="E36" s="7" t="s">
        <v>37</v>
      </c>
      <c r="F36" s="25" t="s">
        <v>15</v>
      </c>
      <c r="G36" s="18">
        <v>79.058921530987305</v>
      </c>
      <c r="H36" s="18">
        <v>31.375770991332132</v>
      </c>
      <c r="J36" s="7" t="s">
        <v>37</v>
      </c>
      <c r="K36" s="25" t="s">
        <v>15</v>
      </c>
      <c r="L36" s="15">
        <f t="shared" si="1"/>
        <v>1.8979508856920551</v>
      </c>
      <c r="M36" s="15">
        <f t="shared" si="2"/>
        <v>1.4965944064625496</v>
      </c>
      <c r="N36" s="23"/>
      <c r="O36" s="25" t="s">
        <v>29</v>
      </c>
      <c r="P36" s="34" t="s">
        <v>50</v>
      </c>
      <c r="Q36" s="15">
        <f t="shared" si="3"/>
        <v>1.7912860914173478</v>
      </c>
      <c r="R36" s="23"/>
      <c r="S36" s="23"/>
      <c r="U36" s="23"/>
      <c r="V36" s="23"/>
      <c r="W36" s="23"/>
      <c r="X36" s="23"/>
      <c r="Y36" s="23"/>
    </row>
    <row r="37" spans="5:43" x14ac:dyDescent="0.35">
      <c r="E37" s="7" t="s">
        <v>37</v>
      </c>
      <c r="F37" s="25" t="s">
        <v>16</v>
      </c>
      <c r="G37" s="18">
        <v>61.842365246265928</v>
      </c>
      <c r="H37" s="18">
        <v>2.4317219612611449</v>
      </c>
      <c r="J37" s="7" t="s">
        <v>37</v>
      </c>
      <c r="K37" s="25" t="s">
        <v>16</v>
      </c>
      <c r="L37" s="15">
        <f t="shared" si="1"/>
        <v>1.7912860914173478</v>
      </c>
      <c r="M37" s="15">
        <f t="shared" si="2"/>
        <v>0.38591391698516031</v>
      </c>
      <c r="N37" s="23"/>
      <c r="O37" s="25" t="s">
        <v>29</v>
      </c>
      <c r="P37" s="34" t="s">
        <v>51</v>
      </c>
      <c r="Q37" s="15">
        <f t="shared" si="3"/>
        <v>1.7862153598186836</v>
      </c>
      <c r="R37" s="23"/>
      <c r="S37" s="23"/>
      <c r="U37" s="23"/>
      <c r="V37" s="23"/>
      <c r="W37" s="23"/>
      <c r="X37" s="23"/>
      <c r="Y37" s="23"/>
      <c r="Z37" s="2"/>
      <c r="AA37" s="2"/>
      <c r="AB37" s="2"/>
      <c r="AK37" s="6" t="s">
        <v>32</v>
      </c>
      <c r="AL37" s="6" t="s">
        <v>31</v>
      </c>
      <c r="AM37" s="6" t="s">
        <v>58</v>
      </c>
      <c r="AN37" s="6" t="s">
        <v>59</v>
      </c>
      <c r="AO37" s="37" t="s">
        <v>34</v>
      </c>
      <c r="AP37" s="36"/>
    </row>
    <row r="38" spans="5:43" x14ac:dyDescent="0.35">
      <c r="E38" s="7" t="s">
        <v>37</v>
      </c>
      <c r="F38" s="25" t="s">
        <v>17</v>
      </c>
      <c r="G38" s="18">
        <v>61.124505659702123</v>
      </c>
      <c r="H38" s="18">
        <v>2.5864302710598648</v>
      </c>
      <c r="J38" s="7" t="s">
        <v>37</v>
      </c>
      <c r="K38" s="25" t="s">
        <v>17</v>
      </c>
      <c r="L38" s="15">
        <f t="shared" si="1"/>
        <v>1.7862153598186836</v>
      </c>
      <c r="M38" s="15">
        <f t="shared" si="2"/>
        <v>0.41270077452854137</v>
      </c>
      <c r="N38" s="2"/>
      <c r="O38" s="25" t="s">
        <v>29</v>
      </c>
      <c r="P38" s="34" t="s">
        <v>52</v>
      </c>
      <c r="Q38" s="15">
        <f t="shared" si="3"/>
        <v>1.9090956386320792</v>
      </c>
      <c r="R38" s="2"/>
      <c r="S38" s="2"/>
      <c r="T38" s="2"/>
      <c r="U38" s="2"/>
      <c r="V38" s="2"/>
      <c r="W38" s="2"/>
      <c r="X38" s="2"/>
      <c r="Y38" s="2"/>
      <c r="AL38" s="9">
        <f>2.365*AI20</f>
        <v>0.22540888326770417</v>
      </c>
      <c r="AM38" s="9">
        <f>AD20-AL38</f>
        <v>-0.22540888326770425</v>
      </c>
      <c r="AN38" s="13">
        <f>10^AM38</f>
        <v>0.5951015983756901</v>
      </c>
      <c r="AO38" s="13">
        <f>AE20-AN38</f>
        <v>0.40489840162430968</v>
      </c>
    </row>
    <row r="39" spans="5:43" x14ac:dyDescent="0.35">
      <c r="E39" s="7" t="s">
        <v>37</v>
      </c>
      <c r="F39" s="25" t="s">
        <v>18</v>
      </c>
      <c r="G39" s="18">
        <v>81.113966419123216</v>
      </c>
      <c r="H39" s="18">
        <v>4.1290929791666136</v>
      </c>
      <c r="J39" s="7" t="s">
        <v>37</v>
      </c>
      <c r="K39" s="25" t="s">
        <v>18</v>
      </c>
      <c r="L39" s="15">
        <f t="shared" si="1"/>
        <v>1.9090956386320792</v>
      </c>
      <c r="M39" s="15">
        <f t="shared" si="2"/>
        <v>0.61585466245434495</v>
      </c>
      <c r="O39" s="26" t="s">
        <v>38</v>
      </c>
      <c r="P39" s="35" t="s">
        <v>44</v>
      </c>
      <c r="Q39" s="12">
        <f>L40</f>
        <v>1.9575172110612689</v>
      </c>
      <c r="AM39" s="9">
        <f>AD20+AL38</f>
        <v>0.22540888326770409</v>
      </c>
      <c r="AN39" s="13">
        <f>10^AM39</f>
        <v>1.680385337107926</v>
      </c>
      <c r="AO39" s="13">
        <f>AN39-AE20</f>
        <v>0.68038533710792626</v>
      </c>
    </row>
    <row r="40" spans="5:43" x14ac:dyDescent="0.35">
      <c r="E40" s="8" t="s">
        <v>37</v>
      </c>
      <c r="F40" s="26" t="s">
        <v>19</v>
      </c>
      <c r="G40" s="17">
        <v>90.681190076679897</v>
      </c>
      <c r="H40" s="17">
        <v>3.8976087463004285</v>
      </c>
      <c r="J40" s="8" t="s">
        <v>37</v>
      </c>
      <c r="K40" s="26" t="s">
        <v>19</v>
      </c>
      <c r="L40" s="12">
        <f t="shared" si="1"/>
        <v>1.9575172110612689</v>
      </c>
      <c r="M40" s="12">
        <f t="shared" si="2"/>
        <v>0.59079824118207225</v>
      </c>
      <c r="O40" s="26" t="s">
        <v>38</v>
      </c>
      <c r="P40" s="35" t="s">
        <v>45</v>
      </c>
      <c r="Q40" s="12">
        <f t="shared" ref="Q40:Q47" si="4">L41</f>
        <v>1.8785276301787193</v>
      </c>
    </row>
    <row r="41" spans="5:43" x14ac:dyDescent="0.35">
      <c r="E41" s="8" t="s">
        <v>37</v>
      </c>
      <c r="F41" s="26" t="s">
        <v>20</v>
      </c>
      <c r="G41" s="17">
        <v>75.601015680837349</v>
      </c>
      <c r="H41" s="17">
        <v>4.1111863745505657</v>
      </c>
      <c r="J41" s="8" t="s">
        <v>37</v>
      </c>
      <c r="K41" s="26" t="s">
        <v>20</v>
      </c>
      <c r="L41" s="12">
        <f t="shared" si="1"/>
        <v>1.8785276301787193</v>
      </c>
      <c r="M41" s="12">
        <f t="shared" si="2"/>
        <v>0.61396716532429763</v>
      </c>
      <c r="O41" s="26" t="s">
        <v>38</v>
      </c>
      <c r="P41" s="35" t="s">
        <v>46</v>
      </c>
      <c r="Q41" s="12">
        <f t="shared" si="4"/>
        <v>1.8276117254435134</v>
      </c>
      <c r="AN41" s="16"/>
      <c r="AO41" s="16"/>
    </row>
    <row r="42" spans="5:43" x14ac:dyDescent="0.35">
      <c r="E42" s="8" t="s">
        <v>37</v>
      </c>
      <c r="F42" s="26" t="s">
        <v>21</v>
      </c>
      <c r="G42" s="17">
        <v>67.237526033558169</v>
      </c>
      <c r="H42" s="17">
        <v>3.8191366717044599</v>
      </c>
      <c r="J42" s="8" t="s">
        <v>37</v>
      </c>
      <c r="K42" s="26" t="s">
        <v>21</v>
      </c>
      <c r="L42" s="12">
        <f t="shared" si="1"/>
        <v>1.8276117254435134</v>
      </c>
      <c r="M42" s="12">
        <f t="shared" si="2"/>
        <v>0.58196520032278443</v>
      </c>
      <c r="O42" s="26" t="s">
        <v>38</v>
      </c>
      <c r="P42" s="35" t="s">
        <v>47</v>
      </c>
      <c r="Q42" s="12">
        <f t="shared" si="4"/>
        <v>1.8400179007187947</v>
      </c>
      <c r="AN42" s="16"/>
      <c r="AO42" s="16"/>
      <c r="AQ42" s="36"/>
    </row>
    <row r="43" spans="5:43" x14ac:dyDescent="0.35">
      <c r="E43" s="8" t="s">
        <v>37</v>
      </c>
      <c r="F43" s="26" t="s">
        <v>22</v>
      </c>
      <c r="G43" s="17">
        <v>69.18594873459476</v>
      </c>
      <c r="H43" s="17">
        <v>3.027502809132296</v>
      </c>
      <c r="J43" s="8" t="s">
        <v>37</v>
      </c>
      <c r="K43" s="26" t="s">
        <v>22</v>
      </c>
      <c r="L43" s="12">
        <f t="shared" si="1"/>
        <v>1.8400179007187947</v>
      </c>
      <c r="M43" s="12">
        <f t="shared" si="2"/>
        <v>0.48108455478456602</v>
      </c>
      <c r="O43" s="26" t="s">
        <v>38</v>
      </c>
      <c r="P43" s="35" t="s">
        <v>48</v>
      </c>
      <c r="Q43" s="12">
        <f t="shared" si="4"/>
        <v>1.6851218135819861</v>
      </c>
      <c r="AK43" s="38" t="s">
        <v>29</v>
      </c>
      <c r="AL43" s="7" t="s">
        <v>31</v>
      </c>
      <c r="AM43" s="7" t="s">
        <v>58</v>
      </c>
      <c r="AN43" s="20" t="s">
        <v>57</v>
      </c>
      <c r="AO43" s="15" t="s">
        <v>34</v>
      </c>
      <c r="AQ43" s="36"/>
    </row>
    <row r="44" spans="5:43" x14ac:dyDescent="0.35">
      <c r="E44" s="8" t="s">
        <v>37</v>
      </c>
      <c r="F44" s="26" t="s">
        <v>23</v>
      </c>
      <c r="G44" s="17">
        <v>48.430819026891179</v>
      </c>
      <c r="H44" s="17">
        <v>2.0780474402066149</v>
      </c>
      <c r="J44" s="8" t="s">
        <v>37</v>
      </c>
      <c r="K44" s="26" t="s">
        <v>23</v>
      </c>
      <c r="L44" s="12">
        <f t="shared" si="1"/>
        <v>1.6851218135819861</v>
      </c>
      <c r="M44" s="12">
        <f t="shared" si="2"/>
        <v>0.31765545793953004</v>
      </c>
      <c r="O44" s="26" t="s">
        <v>38</v>
      </c>
      <c r="P44" s="35" t="s">
        <v>49</v>
      </c>
      <c r="Q44" s="12">
        <f t="shared" si="4"/>
        <v>1.7845731965924387</v>
      </c>
      <c r="AL44" s="10">
        <f>2.306*AI21</f>
        <v>5.8707737720120765E-2</v>
      </c>
      <c r="AM44" s="10">
        <f>AD21-AL44</f>
        <v>1.7576626378419684</v>
      </c>
      <c r="AN44" s="15">
        <f>10^AM44</f>
        <v>57.235125289673796</v>
      </c>
      <c r="AO44" s="15">
        <f>AE21-AN44</f>
        <v>8.2843446937009944</v>
      </c>
    </row>
    <row r="45" spans="5:43" x14ac:dyDescent="0.35">
      <c r="E45" s="8" t="s">
        <v>37</v>
      </c>
      <c r="F45" s="26" t="s">
        <v>24</v>
      </c>
      <c r="G45" s="17">
        <v>60.893816839389622</v>
      </c>
      <c r="H45" s="17">
        <v>10.888168952505101</v>
      </c>
      <c r="J45" s="8" t="s">
        <v>37</v>
      </c>
      <c r="K45" s="26" t="s">
        <v>24</v>
      </c>
      <c r="L45" s="12">
        <f t="shared" si="1"/>
        <v>1.7845731965924387</v>
      </c>
      <c r="M45" s="12">
        <f t="shared" si="2"/>
        <v>1.0369548512264484</v>
      </c>
      <c r="O45" s="26" t="s">
        <v>38</v>
      </c>
      <c r="P45" s="35" t="s">
        <v>50</v>
      </c>
      <c r="Q45" s="12">
        <f t="shared" si="4"/>
        <v>1.8291421421601999</v>
      </c>
      <c r="AM45" s="10">
        <f>AD21+AL44</f>
        <v>1.8750781132822101</v>
      </c>
      <c r="AN45" s="15">
        <f>10^AM45</f>
        <v>75.002909929452869</v>
      </c>
      <c r="AO45" s="15">
        <f>AN45-AE21</f>
        <v>9.4834399460780787</v>
      </c>
    </row>
    <row r="46" spans="5:43" x14ac:dyDescent="0.35">
      <c r="E46" s="8" t="s">
        <v>37</v>
      </c>
      <c r="F46" s="26" t="s">
        <v>25</v>
      </c>
      <c r="G46" s="17">
        <v>67.474883308917143</v>
      </c>
      <c r="H46" s="17">
        <v>4.1098070908392135</v>
      </c>
      <c r="J46" s="8" t="s">
        <v>37</v>
      </c>
      <c r="K46" s="26" t="s">
        <v>25</v>
      </c>
      <c r="L46" s="12">
        <f t="shared" si="1"/>
        <v>1.8291421421601999</v>
      </c>
      <c r="M46" s="12">
        <f t="shared" si="2"/>
        <v>0.61382143711931569</v>
      </c>
      <c r="O46" s="26" t="s">
        <v>38</v>
      </c>
      <c r="P46" s="35" t="s">
        <v>51</v>
      </c>
      <c r="Q46" s="12">
        <f t="shared" si="4"/>
        <v>1.996362340491117</v>
      </c>
      <c r="AN46" s="16"/>
      <c r="AO46" s="16"/>
    </row>
    <row r="47" spans="5:43" x14ac:dyDescent="0.35">
      <c r="E47" s="8" t="s">
        <v>37</v>
      </c>
      <c r="F47" s="26" t="s">
        <v>26</v>
      </c>
      <c r="G47" s="17">
        <v>99.165896056598385</v>
      </c>
      <c r="H47" s="17">
        <v>4.8271926540827286</v>
      </c>
      <c r="J47" s="8" t="s">
        <v>37</v>
      </c>
      <c r="K47" s="26" t="s">
        <v>26</v>
      </c>
      <c r="L47" s="12">
        <f t="shared" si="1"/>
        <v>1.996362340491117</v>
      </c>
      <c r="M47" s="12">
        <f t="shared" si="2"/>
        <v>0.68369463193147606</v>
      </c>
      <c r="O47" s="26" t="s">
        <v>38</v>
      </c>
      <c r="P47" s="35" t="s">
        <v>52</v>
      </c>
      <c r="Q47" s="12">
        <f t="shared" si="4"/>
        <v>1.9599942121375074</v>
      </c>
      <c r="AN47" s="16"/>
      <c r="AO47" s="16"/>
    </row>
    <row r="48" spans="5:43" x14ac:dyDescent="0.35">
      <c r="E48" s="8" t="s">
        <v>37</v>
      </c>
      <c r="F48" s="26" t="s">
        <v>27</v>
      </c>
      <c r="G48" s="17">
        <v>91.199868502658745</v>
      </c>
      <c r="H48" s="17">
        <v>3.0723260202837372</v>
      </c>
      <c r="J48" s="8" t="s">
        <v>37</v>
      </c>
      <c r="K48" s="26" t="s">
        <v>27</v>
      </c>
      <c r="L48" s="12">
        <f t="shared" si="1"/>
        <v>1.9599942121375074</v>
      </c>
      <c r="M48" s="12">
        <f t="shared" si="2"/>
        <v>0.48746729902145097</v>
      </c>
      <c r="AK48" s="8" t="s">
        <v>30</v>
      </c>
      <c r="AL48" s="39" t="s">
        <v>31</v>
      </c>
      <c r="AM48" s="8" t="s">
        <v>58</v>
      </c>
      <c r="AN48" s="21" t="s">
        <v>57</v>
      </c>
      <c r="AO48" s="12" t="s">
        <v>34</v>
      </c>
    </row>
    <row r="49" spans="38:41" x14ac:dyDescent="0.35">
      <c r="AL49" s="42">
        <f>2.306*AI22</f>
        <v>7.5450285655620189E-2</v>
      </c>
      <c r="AM49" s="40">
        <f>AD22-AL49</f>
        <v>1.7866461779405514</v>
      </c>
      <c r="AN49" s="12">
        <f>10^AM49</f>
        <v>61.1851709721196</v>
      </c>
      <c r="AO49" s="12">
        <f>AE22-AN49</f>
        <v>11.608976404561226</v>
      </c>
    </row>
    <row r="50" spans="38:41" x14ac:dyDescent="0.35">
      <c r="AL50" s="36"/>
      <c r="AM50" s="41">
        <f>AD22+AL49</f>
        <v>1.9375467492517919</v>
      </c>
      <c r="AN50" s="12">
        <f>10^AM50</f>
        <v>86.605754435376781</v>
      </c>
      <c r="AO50" s="12">
        <f>AN50-AE22</f>
        <v>13.811607058695955</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CNRQ Matrix</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Amy Replogle</cp:lastModifiedBy>
  <dcterms:created xsi:type="dcterms:W3CDTF">2015-07-14T19:58:05Z</dcterms:created>
  <dcterms:modified xsi:type="dcterms:W3CDTF">2016-02-24T18:54:15Z</dcterms:modified>
</cp:coreProperties>
</file>